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0" yWindow="1050" windowWidth="25140" windowHeight="11280" activeTab="1"/>
  </bookViews>
  <sheets>
    <sheet name="instructions for use" sheetId="1" r:id="rId1"/>
    <sheet name="rblA_regulated_genes" sheetId="2" r:id="rId2"/>
    <sheet name="graph_plotter" sheetId="3" r:id="rId3"/>
  </sheets>
  <definedNames>
    <definedName name="rblA_regulated_genes_Abfrage">'rblA_regulated_genes'!$B$4:$BJ$330</definedName>
  </definedNames>
  <calcPr fullCalcOnLoad="1"/>
</workbook>
</file>

<file path=xl/sharedStrings.xml><?xml version="1.0" encoding="utf-8"?>
<sst xmlns="http://schemas.openxmlformats.org/spreadsheetml/2006/main" count="2787" uniqueCount="1131">
  <si>
    <t>mitosis/spindle</t>
  </si>
  <si>
    <t>mitosis/cytokinesis</t>
  </si>
  <si>
    <t>putative mitotic kinesin, see Kollmar and Glöckner, BMC Genomics 4, 47 (2003)</t>
  </si>
  <si>
    <t>possible mitotic kinesin, see Nag et al, BMC Cell Biology 9, 21 (2008)</t>
  </si>
  <si>
    <t>mitosis/spindle ?</t>
  </si>
  <si>
    <t>putative cellulase</t>
  </si>
  <si>
    <t>catalyzes the condensation of formaldehyde and glutathione to S-hydroxymethylglutathione</t>
  </si>
  <si>
    <t>DDB_G0268590</t>
  </si>
  <si>
    <t>DDB_G0268614</t>
  </si>
  <si>
    <t>msh6</t>
  </si>
  <si>
    <t>DDB_G0268874</t>
  </si>
  <si>
    <t>DDB_G0269180</t>
  </si>
  <si>
    <t>rcdP</t>
  </si>
  <si>
    <t>DDB_G0269202</t>
  </si>
  <si>
    <t>gdcA</t>
  </si>
  <si>
    <t>DDB_G0269208</t>
  </si>
  <si>
    <t>abcG19</t>
  </si>
  <si>
    <t>DDB_G0269322</t>
  </si>
  <si>
    <t>DDB_G0269406</t>
  </si>
  <si>
    <t>DDB_G0269612</t>
  </si>
  <si>
    <t>DDB_G0269684</t>
  </si>
  <si>
    <t>DDB_G0269732</t>
  </si>
  <si>
    <t>DDB_G0269800</t>
  </si>
  <si>
    <t>DDB_G0269894</t>
  </si>
  <si>
    <t>orcB</t>
  </si>
  <si>
    <t>DDB_G0269954</t>
  </si>
  <si>
    <t>DDB_G0269968</t>
  </si>
  <si>
    <t>DDB_G0270072</t>
  </si>
  <si>
    <t>conserved protein forms a complex with Mnd1; included here for comparison</t>
  </si>
  <si>
    <t>contains PARP catalytic domain and zinc finger domain, strongly cell-cycle regulated</t>
  </si>
  <si>
    <t>chromatin assembly factor CAF1, subunit A (subunit C is rbbD, listed under "histone biosynthesis")</t>
  </si>
  <si>
    <t>chromatin assembly factor CAF1, subunit B (subunit C is rbbD, listed under "histone biosynthesis")</t>
  </si>
  <si>
    <t>contains SAP DNA-binding domain predicted to be involved in chromosomal organization, see Aravind and Koonin, Trends in Biochemical Sciences 25, 114-114 (2000).</t>
  </si>
  <si>
    <t>similar to STAG (STromal AntiGen) proteins, which are subunits of a protein complex required for sister chromatid cohesion in eukaryotes (Dictybase)</t>
  </si>
  <si>
    <t>orthologue of RAD21/SCC1, component of the cohesin complex</t>
  </si>
  <si>
    <t>non-SMC Condensin II complex, subunit D3</t>
  </si>
  <si>
    <t>DDB_G0287717</t>
  </si>
  <si>
    <t>DDB_G0281853</t>
  </si>
  <si>
    <t>DDB_G0284295</t>
  </si>
  <si>
    <t>DDB_G0271068</t>
  </si>
  <si>
    <t>DDB_G0278649</t>
  </si>
  <si>
    <t>DDB_G0291520</t>
  </si>
  <si>
    <t>cdc6</t>
  </si>
  <si>
    <t>dcc1</t>
  </si>
  <si>
    <t>polA4</t>
  </si>
  <si>
    <t>polD3</t>
  </si>
  <si>
    <t>wrnip1</t>
  </si>
  <si>
    <t>rad18</t>
  </si>
  <si>
    <t>DDB_G0291380</t>
  </si>
  <si>
    <t>pART</t>
  </si>
  <si>
    <t>rad21</t>
  </si>
  <si>
    <t>pds5</t>
  </si>
  <si>
    <t>eco1</t>
  </si>
  <si>
    <t>spc25</t>
  </si>
  <si>
    <t>nuf2</t>
  </si>
  <si>
    <t>ndc80</t>
  </si>
  <si>
    <t>ube2c</t>
  </si>
  <si>
    <t>docC</t>
  </si>
  <si>
    <t>lin54</t>
  </si>
  <si>
    <t>iliA</t>
  </si>
  <si>
    <t>iliD</t>
  </si>
  <si>
    <t>iliG</t>
  </si>
  <si>
    <t>iliC</t>
  </si>
  <si>
    <t>iliK</t>
  </si>
  <si>
    <t>iliO</t>
  </si>
  <si>
    <t>hits T0</t>
  </si>
  <si>
    <t>hits T1</t>
  </si>
  <si>
    <t>hits T7-9</t>
  </si>
  <si>
    <t>hits T10-12</t>
  </si>
  <si>
    <t>hits T2-4</t>
  </si>
  <si>
    <t>hits  T5-6</t>
  </si>
  <si>
    <t>TOTALS</t>
  </si>
  <si>
    <t>gins4</t>
  </si>
  <si>
    <t>gene/protein identifiers</t>
  </si>
  <si>
    <t>data from developmental time course</t>
  </si>
  <si>
    <t>data from cell cycle synchronization by incubation in cold</t>
  </si>
  <si>
    <t>this gene:</t>
  </si>
  <si>
    <t>sorry, Windows only!</t>
  </si>
  <si>
    <t xml:space="preserve">wd-40 repeat and HMG-box DNA-binding protein, similar (mutual best BLAST hit) to chromosome transmission fidelity protein 4, aka CTF4/AND-1.  AND-1 is a replisome protein involved in the initiation of DNA replication; it participates in loading MCM2-7 helicase </t>
  </si>
  <si>
    <t>weakly similar to DNA polymerase delta subunit 3 of animals and plants; has conserved PIP domain</t>
  </si>
  <si>
    <t>mutS homologue, misincorporated base recognition in methyl-activated repair immediately after replication, forms dimer with Msh3 or Msh6</t>
  </si>
  <si>
    <t>mutS homologue, misincorporated base recognition in methyl-activated repair immediately after replication, forms dimer with Msh2, has conserved PIP domain</t>
  </si>
  <si>
    <t>mutH homologue, glycosylase that removes misincorporated base in methyl-activated repair which occurs immediately after replication fork passage</t>
  </si>
  <si>
    <t>rad52 orthologue, single-strand end binder which aids in duplex invasion during homologous recombination</t>
  </si>
  <si>
    <t>inheritance of epigenetic state</t>
  </si>
  <si>
    <t>widely if weakly conserved BTB, kelch and BACK-domain-containing protein</t>
  </si>
  <si>
    <t>cell surface glycoprotein</t>
  </si>
  <si>
    <t>apnA</t>
  </si>
  <si>
    <t>DDB_G0279995</t>
  </si>
  <si>
    <t>DDB_G0280079</t>
  </si>
  <si>
    <t>DDB_G0280249</t>
  </si>
  <si>
    <t>DDB_G0280397</t>
  </si>
  <si>
    <t>DDB_G0280621</t>
  </si>
  <si>
    <t>arrJ</t>
  </si>
  <si>
    <t>DDB_G0280633</t>
  </si>
  <si>
    <t>arrK</t>
  </si>
  <si>
    <t>DDB_G0280685</t>
  </si>
  <si>
    <t>DDB_G0280995</t>
  </si>
  <si>
    <t>mps1</t>
  </si>
  <si>
    <t>DDB_G0281419</t>
  </si>
  <si>
    <t>DDB_G0281889</t>
  </si>
  <si>
    <t>DDB_G0281907</t>
  </si>
  <si>
    <t>DDB_G0282123</t>
  </si>
  <si>
    <t>DDB_G0282567</t>
  </si>
  <si>
    <t>DDB_G0282677</t>
  </si>
  <si>
    <t>spt16</t>
  </si>
  <si>
    <t>DDB_G0282701</t>
  </si>
  <si>
    <t>DDB_G0283099</t>
  </si>
  <si>
    <t>DDB_G0283111</t>
  </si>
  <si>
    <t>DDB_G0283189</t>
  </si>
  <si>
    <t>DDB_G0283257</t>
  </si>
  <si>
    <t>samkE_ps2</t>
  </si>
  <si>
    <t>DDB_G0283381</t>
  </si>
  <si>
    <t>DDB_G0283477</t>
  </si>
  <si>
    <t>DDB_G0283555</t>
  </si>
  <si>
    <t>DDB_G0283607</t>
  </si>
  <si>
    <t>eb1</t>
  </si>
  <si>
    <t>DDB_G0283771</t>
  </si>
  <si>
    <t>DDB_G0283909</t>
  </si>
  <si>
    <t>spc98</t>
  </si>
  <si>
    <t>DDB_G0283999</t>
  </si>
  <si>
    <t>DDB_G0284071</t>
  </si>
  <si>
    <t>rnrA</t>
  </si>
  <si>
    <t>DDB_G0284115</t>
  </si>
  <si>
    <t>DDB_G0284191</t>
  </si>
  <si>
    <t>DDB_G0284195</t>
  </si>
  <si>
    <t>DDB_G0284281</t>
  </si>
  <si>
    <t>DDB_G0284499</t>
  </si>
  <si>
    <t>smc2</t>
  </si>
  <si>
    <t>DDB_G0284519</t>
  </si>
  <si>
    <t>forI</t>
  </si>
  <si>
    <t>DDB_G0284731</t>
  </si>
  <si>
    <t>DDB_G0284987</t>
  </si>
  <si>
    <t>repG</t>
  </si>
  <si>
    <t>DDB_G0285101</t>
  </si>
  <si>
    <t>kif4</t>
  </si>
  <si>
    <t>DDB_G0285183</t>
  </si>
  <si>
    <t>DDB_G0285313</t>
  </si>
  <si>
    <t>DDB_G0285319</t>
  </si>
  <si>
    <t>H1</t>
  </si>
  <si>
    <t>DDB_G0285513</t>
  </si>
  <si>
    <t>asf1</t>
  </si>
  <si>
    <t>DDB_G0285551</t>
  </si>
  <si>
    <t>DDB_G0285671</t>
  </si>
  <si>
    <t>DDB_G0285805</t>
  </si>
  <si>
    <t>DDB_G0285837</t>
  </si>
  <si>
    <t>DDB_G0285849</t>
  </si>
  <si>
    <t>spc97</t>
  </si>
  <si>
    <t>DDB_G0285871</t>
  </si>
  <si>
    <t>DDB_G0285923</t>
  </si>
  <si>
    <t>DDB_G0285929</t>
  </si>
  <si>
    <t>DDB_G0285953</t>
  </si>
  <si>
    <t>DDB_G0286379</t>
  </si>
  <si>
    <t>DDB_G0286403</t>
  </si>
  <si>
    <t>smc4</t>
  </si>
  <si>
    <t>DDB_G0286465</t>
  </si>
  <si>
    <t>DDB_G0286539</t>
  </si>
  <si>
    <t>DDB_G0286591</t>
  </si>
  <si>
    <t>DDB_G0286745</t>
  </si>
  <si>
    <t>DDB_G0287103</t>
  </si>
  <si>
    <t>DDB_G0287115</t>
  </si>
  <si>
    <t>DDB_G0287431</t>
  </si>
  <si>
    <t>DDB_G0287787</t>
  </si>
  <si>
    <t>DDB_G0287787_ps</t>
  </si>
  <si>
    <t>DDB_G0287815</t>
  </si>
  <si>
    <t>DDB_G0287899</t>
  </si>
  <si>
    <t>DDB_G0287975</t>
  </si>
  <si>
    <t>DDB_G0287991</t>
  </si>
  <si>
    <t>DDB_G0288015</t>
  </si>
  <si>
    <t>arrH</t>
  </si>
  <si>
    <t>DDB_G0288059</t>
  </si>
  <si>
    <t>DDB_G0288125</t>
  </si>
  <si>
    <t>lower confidence limt</t>
  </si>
  <si>
    <t>total</t>
  </si>
  <si>
    <t>normalized profile</t>
  </si>
  <si>
    <t>error up</t>
  </si>
  <si>
    <t>error down</t>
  </si>
  <si>
    <t>time axis</t>
  </si>
  <si>
    <t>x axis</t>
  </si>
  <si>
    <t>title</t>
  </si>
  <si>
    <t>DDB_G0280445</t>
  </si>
  <si>
    <t>DDB_G0285601</t>
  </si>
  <si>
    <t>cdc20</t>
  </si>
  <si>
    <t>similar to non-SMC condensin I complex, subunit G</t>
  </si>
  <si>
    <t>non-SMC condensin II subunit G2</t>
  </si>
  <si>
    <t>DDB_G0291133 (wee1)</t>
  </si>
  <si>
    <t>DDB_G0277331 (SMYD3)</t>
  </si>
  <si>
    <t>DDB_G0280079 (ada2)</t>
  </si>
  <si>
    <t>DDB_G0274491 (pcc1)</t>
  </si>
  <si>
    <t>DDB_G0279459 (Ki-67)</t>
  </si>
  <si>
    <t>DDB_G0285869 (C/EBP)</t>
  </si>
  <si>
    <t>DDB_G0287103 (Timeless)</t>
  </si>
  <si>
    <t>DDB_G0288019 (dCMP deaminase)</t>
  </si>
  <si>
    <t>DDB_G0272758 (ctf18)</t>
  </si>
  <si>
    <t>DDB_G0267904 (ctf4)</t>
  </si>
  <si>
    <t>DDB_G0287975 (ctf8)</t>
  </si>
  <si>
    <t>DDB_G0281907 (ELG1)</t>
  </si>
  <si>
    <t>flap endonuclease</t>
  </si>
  <si>
    <t>DDB_G0283681 (STAG)</t>
  </si>
  <si>
    <t>DDB_G0283099 (Nipped-B)</t>
  </si>
  <si>
    <t>DDB_G0284195 (COBRA1)</t>
  </si>
  <si>
    <t>DDB_G0274269 (HAT1)</t>
  </si>
  <si>
    <t>DDB_G0291896 (NASP)</t>
  </si>
  <si>
    <t>DDB_G0287815 (CAF1a)</t>
  </si>
  <si>
    <t>DDB_G0269800 (CAF1b)</t>
  </si>
  <si>
    <t>DDB_G0292444 (SAP)</t>
  </si>
  <si>
    <t>DDB_G0277405 (SAP)</t>
  </si>
  <si>
    <t>DDB_G0293866 (aprataxin)</t>
  </si>
  <si>
    <t>DDB_G0286539 (53BP1)</t>
  </si>
  <si>
    <t>DDB_G0283111 (CP75)</t>
  </si>
  <si>
    <t>DDB_G0275495 (CP91)</t>
  </si>
  <si>
    <t>DDB_G0293620 (Cenp68)</t>
  </si>
  <si>
    <t>DDB_G0286465 (Haspin)</t>
  </si>
  <si>
    <t>insert rad1 and rad17 for comparison with rad9; line 76</t>
  </si>
  <si>
    <t>rad1</t>
  </si>
  <si>
    <t>rad17</t>
  </si>
  <si>
    <t xml:space="preserve"> DDB0308676</t>
  </si>
  <si>
    <t xml:space="preserve"> DDB0252781</t>
  </si>
  <si>
    <t xml:space="preserve"> DDB0235220</t>
  </si>
  <si>
    <t>DNA replication/post-replication repair</t>
  </si>
  <si>
    <t>core  histone</t>
  </si>
  <si>
    <t>linker histone</t>
  </si>
  <si>
    <t>H4a</t>
  </si>
  <si>
    <t>insert H4a</t>
  </si>
  <si>
    <t>DDB_G0272877</t>
  </si>
  <si>
    <t>DDB_G0272921</t>
  </si>
  <si>
    <t>DDB_G0273087</t>
  </si>
  <si>
    <t>DDB_G0273179</t>
  </si>
  <si>
    <t>DDB_G0274161</t>
  </si>
  <si>
    <t>DDB_G0274215</t>
  </si>
  <si>
    <t>DDB_G0274269</t>
  </si>
  <si>
    <t>DDB_G0274435</t>
  </si>
  <si>
    <t>DDB_G0274491</t>
  </si>
  <si>
    <t>DDB_G0274503</t>
  </si>
  <si>
    <t>DDB_G0274655</t>
  </si>
  <si>
    <t>DDB_G0274895</t>
  </si>
  <si>
    <t>DDB_G0274947</t>
  </si>
  <si>
    <t>DDB_G0275129</t>
  </si>
  <si>
    <t xml:space="preserve">ponticulin; single one of 8 substantially expressed ponticulins which is rblA-regulated.  Hitt et al (BBA 1628, 79-87, 2003) show that ponB expression is upregulated in cells growing on bacteria, and that the protein is found in vesicles in such cells, suggesting a role in phagocytosis. </t>
  </si>
  <si>
    <t>not subst. regulated</t>
  </si>
  <si>
    <t>growth and early development</t>
  </si>
  <si>
    <t>max aggregation phase</t>
  </si>
  <si>
    <t>cold-activated</t>
  </si>
  <si>
    <t>CDK activating phosphatase</t>
  </si>
  <si>
    <t>APC specificity subunit, in metazoans active in mitotic exit and G1</t>
  </si>
  <si>
    <t>ammonia permease, exports ammonium from cells</t>
  </si>
  <si>
    <t>core  histone, included here for comparison</t>
  </si>
  <si>
    <t>DDB_G0283381 (SPC105)</t>
  </si>
  <si>
    <t>DDB_G0273201 (Mad2)</t>
  </si>
  <si>
    <t>DDB_G0280249 (ase1)</t>
  </si>
  <si>
    <t>DDB_G0277765 (GAG)</t>
  </si>
  <si>
    <t>DDB_G0277779 (GAG)</t>
  </si>
  <si>
    <t>DDB_G0277011 (Shaker)</t>
  </si>
  <si>
    <t>DDB_G0276531 (elaC)</t>
  </si>
  <si>
    <t>DDB_G0276451 (SIVA)</t>
  </si>
  <si>
    <t>DDB_G0274813 (vid27)</t>
  </si>
  <si>
    <t>DDB_G0274813 (Vid27)</t>
  </si>
  <si>
    <t>DDB_G0275475</t>
  </si>
  <si>
    <t>DDB_G0275487</t>
  </si>
  <si>
    <t>DDB_G0275523</t>
  </si>
  <si>
    <t>DDB_G0275809</t>
  </si>
  <si>
    <t>msh2</t>
  </si>
  <si>
    <t>DDB_G0275927</t>
  </si>
  <si>
    <t>DDB_G0276101</t>
  </si>
  <si>
    <t>smc3</t>
  </si>
  <si>
    <t>DDB_G0276451</t>
  </si>
  <si>
    <t>DDB_G0276479</t>
  </si>
  <si>
    <t>ctnC</t>
  </si>
  <si>
    <t>DDB_G0276531</t>
  </si>
  <si>
    <t>DDB_G0276799</t>
  </si>
  <si>
    <t>tfdp2</t>
  </si>
  <si>
    <t>DDB_G0276863</t>
  </si>
  <si>
    <t>H4b</t>
  </si>
  <si>
    <t>DDB_G0277011</t>
  </si>
  <si>
    <t>DDB_G0277127</t>
  </si>
  <si>
    <t>DDB_G0277405</t>
  </si>
  <si>
    <t>DDB_G0277599</t>
  </si>
  <si>
    <t>DDB_G0277655</t>
  </si>
  <si>
    <t>DDB_G0277693</t>
  </si>
  <si>
    <t>DDB_G0277765</t>
  </si>
  <si>
    <t>DDB_G0277779</t>
  </si>
  <si>
    <t>DDB_G0278073</t>
  </si>
  <si>
    <t>DDB_G0278229</t>
  </si>
  <si>
    <t>DDB_G0278367</t>
  </si>
  <si>
    <t>DDB_G0278369</t>
  </si>
  <si>
    <t>DDB_G0278431</t>
  </si>
  <si>
    <t>DDB_G0278469</t>
  </si>
  <si>
    <t>DDB_G0278513</t>
  </si>
  <si>
    <t>DDB_G0278701</t>
  </si>
  <si>
    <t>DDB_G0278825</t>
  </si>
  <si>
    <t>DDB_G0278865</t>
  </si>
  <si>
    <t>DDB_G0279195</t>
  </si>
  <si>
    <t>adprt1B</t>
  </si>
  <si>
    <t>DDB_G0279343</t>
  </si>
  <si>
    <t>aurK</t>
  </si>
  <si>
    <t>DDB_G0279459</t>
  </si>
  <si>
    <t>DDB_G0279499</t>
  </si>
  <si>
    <t>DDB_G0279501</t>
  </si>
  <si>
    <t>DDB_G0279531</t>
  </si>
  <si>
    <t>DDB_G0279923</t>
  </si>
  <si>
    <t>DDB_G0273289</t>
  </si>
  <si>
    <t>DDB_G0290799</t>
  </si>
  <si>
    <t>iliL</t>
  </si>
  <si>
    <t>hits</t>
  </si>
  <si>
    <t>upper confidence limit</t>
  </si>
  <si>
    <t>lower confidence limit</t>
  </si>
  <si>
    <t>hits per million reads</t>
  </si>
  <si>
    <t>hits_T0-1</t>
  </si>
  <si>
    <t>hits_T0-2</t>
  </si>
  <si>
    <t>hits_T4-1</t>
  </si>
  <si>
    <t>hits T4-2</t>
  </si>
  <si>
    <t>hits T8-1</t>
  </si>
  <si>
    <t>hits T8-2</t>
  </si>
  <si>
    <t>hits T12-1</t>
  </si>
  <si>
    <t>hits T12-2</t>
  </si>
  <si>
    <t>hits T16-1</t>
  </si>
  <si>
    <t>hits T16-2</t>
  </si>
  <si>
    <t>hits T20-1</t>
  </si>
  <si>
    <t>hits T20-2</t>
  </si>
  <si>
    <t>hits T24-1</t>
  </si>
  <si>
    <t>hits T24-2</t>
  </si>
  <si>
    <t>pseudogene with resemblances to protein kinase genes</t>
  </si>
  <si>
    <t>pseudogene, no significant homology</t>
  </si>
  <si>
    <t>DNA replication/provision of nucleotides?</t>
  </si>
  <si>
    <t>pseudogene</t>
  </si>
  <si>
    <t>tenascin relative family</t>
  </si>
  <si>
    <t xml:space="preserve">tenascin family </t>
  </si>
  <si>
    <t>HssA family</t>
  </si>
  <si>
    <t>cntrl g</t>
  </si>
  <si>
    <t>cntrl n</t>
  </si>
  <si>
    <t>late devel</t>
  </si>
  <si>
    <t>"repair"</t>
  </si>
  <si>
    <t>growth phase + some throughout</t>
  </si>
  <si>
    <t xml:space="preserve"> Collective Gene collective-DDB0308676</t>
  </si>
  <si>
    <t xml:space="preserve"> Collective Gene collective-DDB0235220</t>
  </si>
  <si>
    <t>replication licensing factor</t>
  </si>
  <si>
    <t>putative DNA polymerase epsilon subunit B (Dictybase)</t>
  </si>
  <si>
    <t>DNA replication/replication fork</t>
  </si>
  <si>
    <t>DNA polymerase alpha, primase small subunit</t>
  </si>
  <si>
    <t>DNA polymerase alpha, primase large subunit</t>
  </si>
  <si>
    <t>DNA polymerase alpha, catalytic subunit</t>
  </si>
  <si>
    <t>DNA polymerase alpha, B subunit</t>
  </si>
  <si>
    <t>e2f</t>
  </si>
  <si>
    <t>ku70</t>
  </si>
  <si>
    <t>ku80</t>
  </si>
  <si>
    <t>tubA</t>
  </si>
  <si>
    <t>tubB</t>
  </si>
  <si>
    <t xml:space="preserve">rblA-activated </t>
  </si>
  <si>
    <t>polyketide synthase expressed mainly in terminal differentiation</t>
  </si>
  <si>
    <t>gamma tubulin, required for microtubule nucleation at centrosome</t>
  </si>
  <si>
    <t>FIND:</t>
  </si>
  <si>
    <t>origin recognition complex subunit 1</t>
  </si>
  <si>
    <t>origin recognition complex subunit 5</t>
  </si>
  <si>
    <t>origin recognition complex subunit 6</t>
  </si>
  <si>
    <t>Click  on Gene Name,</t>
  </si>
  <si>
    <t>(column B) then press:</t>
  </si>
  <si>
    <t>DDB_G0273139</t>
  </si>
  <si>
    <t>DDB_G0280309</t>
  </si>
  <si>
    <t>mcm3</t>
  </si>
  <si>
    <t>DDB_G0282933</t>
  </si>
  <si>
    <t>mcm7</t>
  </si>
  <si>
    <t>DDB_G0286623</t>
  </si>
  <si>
    <t>mcm2</t>
  </si>
  <si>
    <t>DDB_G0292958</t>
  </si>
  <si>
    <t>mcm5</t>
  </si>
  <si>
    <t>DDB_G0275623</t>
  </si>
  <si>
    <t>mcm4</t>
  </si>
  <si>
    <t>DDB_G0272760</t>
  </si>
  <si>
    <t>mcm6</t>
  </si>
  <si>
    <t>DDB_G0267690</t>
  </si>
  <si>
    <t>DDB_G0281683</t>
  </si>
  <si>
    <t>msh3</t>
  </si>
  <si>
    <t>DDB_G0270764</t>
  </si>
  <si>
    <t>DDB_G0285353</t>
  </si>
  <si>
    <t>hus1</t>
  </si>
  <si>
    <t>DDB_G0274525</t>
  </si>
  <si>
    <t>rad9</t>
  </si>
  <si>
    <t>DDB_G0289513</t>
  </si>
  <si>
    <t>rfa1</t>
  </si>
  <si>
    <t>DDB_G0283073</t>
  </si>
  <si>
    <t>orcA</t>
  </si>
  <si>
    <t>DDB_G0271562</t>
  </si>
  <si>
    <t>orcD</t>
  </si>
  <si>
    <t>DDB_G0293214</t>
  </si>
  <si>
    <t>orcE</t>
  </si>
  <si>
    <t>DDB_G0284771</t>
  </si>
  <si>
    <t>orcF</t>
  </si>
  <si>
    <t>DDB_G0292134</t>
  </si>
  <si>
    <t>bub3</t>
  </si>
  <si>
    <t>DDB_G0286625</t>
  </si>
  <si>
    <t>DDB_G0269554</t>
  </si>
  <si>
    <t>suvA</t>
  </si>
  <si>
    <t>DDB_G0289257</t>
  </si>
  <si>
    <t>set1</t>
  </si>
  <si>
    <t>DDB_G0288873</t>
  </si>
  <si>
    <t>DDB_G0293396</t>
  </si>
  <si>
    <t>gxcO</t>
  </si>
  <si>
    <t>DDB_G0270920</t>
  </si>
  <si>
    <t>DDB_G0284263</t>
  </si>
  <si>
    <t>DDB_G0288475</t>
  </si>
  <si>
    <t>DDB_G0267726</t>
  </si>
  <si>
    <t>DDB_G0268212</t>
  </si>
  <si>
    <t>DDB_G0275495</t>
  </si>
  <si>
    <t>DDB_G0277741</t>
  </si>
  <si>
    <t>DDB_G0281641</t>
  </si>
  <si>
    <t>polD2</t>
  </si>
  <si>
    <t>DDB_G0285223</t>
  </si>
  <si>
    <t>anapc4</t>
  </si>
  <si>
    <t>DDB_G0280113</t>
  </si>
  <si>
    <t>anapc5</t>
  </si>
  <si>
    <t>DDB_G0292470</t>
  </si>
  <si>
    <t>anapc7</t>
  </si>
  <si>
    <t>DDB_G0268992</t>
  </si>
  <si>
    <t>anapc10</t>
  </si>
  <si>
    <t>DDB_G0290469</t>
  </si>
  <si>
    <t>pks28</t>
  </si>
  <si>
    <t>DDB_G0291684</t>
  </si>
  <si>
    <t>pks41</t>
  </si>
  <si>
    <t>DDB_G0267748</t>
  </si>
  <si>
    <t>cdc45</t>
  </si>
  <si>
    <t>near flat</t>
  </si>
  <si>
    <t>growth phase + some thruout</t>
  </si>
  <si>
    <t>growth phase and later devel</t>
  </si>
  <si>
    <t xml:space="preserve"> growth phase + late development</t>
  </si>
  <si>
    <t>collective gene</t>
  </si>
  <si>
    <t>bacterial interaction</t>
  </si>
  <si>
    <t>cell cycle transcriptional network</t>
  </si>
  <si>
    <t>mitosis/spindle?</t>
  </si>
  <si>
    <t>second alpha tubulin gene, regulation suggests possible mitotic role</t>
  </si>
  <si>
    <t>DDB_G0293954</t>
  </si>
  <si>
    <t>DDB_G0293984</t>
  </si>
  <si>
    <t>DDB_G0287607</t>
  </si>
  <si>
    <t>pcna</t>
  </si>
  <si>
    <t>DDB_G0283113</t>
  </si>
  <si>
    <t>eriA</t>
  </si>
  <si>
    <t>DDB_G0282529</t>
  </si>
  <si>
    <t>rbbD</t>
  </si>
  <si>
    <t>DDB_G0286665</t>
  </si>
  <si>
    <t>lin9</t>
  </si>
  <si>
    <t>DDB_G0287323</t>
  </si>
  <si>
    <t>DDB_G0273091</t>
  </si>
  <si>
    <t>DDB_G0282235</t>
  </si>
  <si>
    <t>rfc5</t>
  </si>
  <si>
    <t>DDB_G0285961</t>
  </si>
  <si>
    <t>rfc1</t>
  </si>
  <si>
    <t>DDB_G0291868</t>
  </si>
  <si>
    <t>rfc2</t>
  </si>
  <si>
    <t>DDB_G0293702</t>
  </si>
  <si>
    <t>total mappable reads</t>
  </si>
  <si>
    <t>total hits asynch + T5-T12</t>
  </si>
  <si>
    <t>expect1</t>
  </si>
  <si>
    <t>p for null hypothesis (no cell cycle regulation)</t>
  </si>
  <si>
    <t>total wildtype</t>
  </si>
  <si>
    <t>hits disruptant growth phase</t>
  </si>
  <si>
    <t>hits wildtype growth phase</t>
  </si>
  <si>
    <t>hits disruptant early culminate</t>
  </si>
  <si>
    <t>hits wildtype early culminate</t>
  </si>
  <si>
    <t>total  disruptant</t>
  </si>
  <si>
    <t>expect2</t>
  </si>
  <si>
    <t>total without T4</t>
  </si>
  <si>
    <t>expression summary</t>
  </si>
  <si>
    <t>functional summary</t>
  </si>
  <si>
    <t>comment (click to read)</t>
  </si>
  <si>
    <t>total hits</t>
  </si>
  <si>
    <t>myh</t>
  </si>
  <si>
    <t>plk</t>
  </si>
  <si>
    <t>CollectiveID</t>
  </si>
  <si>
    <t>DDB_G0267396</t>
  </si>
  <si>
    <t>kif2</t>
  </si>
  <si>
    <t>DDB_G0267402</t>
  </si>
  <si>
    <t>H3a</t>
  </si>
  <si>
    <t>DDB_G0267404</t>
  </si>
  <si>
    <t>kif6</t>
  </si>
  <si>
    <t>DDB_G0267526</t>
  </si>
  <si>
    <t>DDB_G0267750</t>
  </si>
  <si>
    <t>DDB_G0267828</t>
  </si>
  <si>
    <t>DDB_G0267830</t>
  </si>
  <si>
    <t>gemA</t>
  </si>
  <si>
    <t>DDB_G0267904</t>
  </si>
  <si>
    <t>DDB_G0267958</t>
  </si>
  <si>
    <t>DDB_G0268258</t>
  </si>
  <si>
    <t>kif12</t>
  </si>
  <si>
    <t>lig3</t>
  </si>
  <si>
    <t>xrcc1</t>
  </si>
  <si>
    <t>fncD2</t>
  </si>
  <si>
    <t>aprataxin-like protein which may resolve abortive ligation intermediates, possible partner of the X4L4 complex</t>
  </si>
  <si>
    <t>DDB_G0286069</t>
  </si>
  <si>
    <t>DDB_G0286303</t>
  </si>
  <si>
    <t>DDB_G0284713</t>
  </si>
  <si>
    <t>DDB_G0268512</t>
  </si>
  <si>
    <t>tubulin folding cofactor D, centrosomal protein required for anchoring of the gamma tubulin ring complex, see Cunningham and Kahn, J Biol Chem 283, 7155-7165 (2008)</t>
  </si>
  <si>
    <t>microtubule end binding protein required for spindle assembly (Rehberg and Graf, Mol Biol Cell 13, 2301-2310 (2002))</t>
  </si>
  <si>
    <t>weakly similar to kinesin family proteins; regulation suggests cell cycle role</t>
  </si>
  <si>
    <t>orthologue of budding yeast MOG1 a conserved RAN GEF</t>
  </si>
  <si>
    <t>conserved kinetochore protein, forms heterotrimer with Ndc80 and Nuf2</t>
  </si>
  <si>
    <t>conserved kinetochore protein, forms heterotrimer with Spc25, and Ndc80</t>
  </si>
  <si>
    <t>confidence intervals for Poisson</t>
  </si>
  <si>
    <t>similar to protein regulator of cytokinesis PRC1, aka Ase1, midbody resident microtubule bundling protein required for spindle elongation, see Khmelinki and Schiebel, Cell Cycle 7, 283-286 (2008)</t>
  </si>
  <si>
    <t>DDB_G0280547</t>
  </si>
  <si>
    <t>graph this line</t>
  </si>
  <si>
    <t>graph next line</t>
  </si>
  <si>
    <t>graph previous line</t>
  </si>
  <si>
    <t>origin recognition complex subunit 2, included here for comparison</t>
  </si>
  <si>
    <t>DDB_G0267728</t>
  </si>
  <si>
    <t>DDB_G0285619</t>
  </si>
  <si>
    <t>DDB_G0285449</t>
  </si>
  <si>
    <t>DDB_G0292880</t>
  </si>
  <si>
    <t>DDB_G0295701</t>
  </si>
  <si>
    <t>DDB_G0267916</t>
  </si>
  <si>
    <t>mtmr15</t>
  </si>
  <si>
    <t>DDB_G0283681</t>
  </si>
  <si>
    <t>DDB_G0288813</t>
  </si>
  <si>
    <t>DDB_G0276035</t>
  </si>
  <si>
    <t>DDB_G0272610</t>
  </si>
  <si>
    <t>DDB_G0272642</t>
  </si>
  <si>
    <t>DDB_G0275579</t>
  </si>
  <si>
    <t>DDB_G0295729</t>
  </si>
  <si>
    <t>DDB_G0289271</t>
  </si>
  <si>
    <t>gins1</t>
  </si>
  <si>
    <t>DDB_G0293564</t>
  </si>
  <si>
    <t>gins2</t>
  </si>
  <si>
    <t>DDB_G0272775</t>
  </si>
  <si>
    <t>anapc8</t>
  </si>
  <si>
    <t>DDB_G0283395</t>
  </si>
  <si>
    <t>DDB_G0295827</t>
  </si>
  <si>
    <t>DDB_G0268516</t>
  </si>
  <si>
    <t>tbcD</t>
  </si>
  <si>
    <t xml:space="preserve">no significant homology </t>
  </si>
  <si>
    <t>no significant homology, has conserved mitotic destruction box</t>
  </si>
  <si>
    <t>retrotransposon skipper, group-specific antigen gene collective</t>
  </si>
  <si>
    <t>retrotransposon skipper, protease and reverse transcriptase gene collective</t>
  </si>
  <si>
    <t>retrotransposon skipper, diverged gag gene</t>
  </si>
  <si>
    <t>growth + mid devel</t>
  </si>
  <si>
    <t>max growth + late</t>
  </si>
  <si>
    <t>max mid devel</t>
  </si>
  <si>
    <t>max late G2</t>
  </si>
  <si>
    <t>growth&amp;devel</t>
  </si>
  <si>
    <t>mainly growth phase</t>
  </si>
  <si>
    <t>mainly late</t>
  </si>
  <si>
    <t>lo in growth, flat after</t>
  </si>
  <si>
    <t>late develpment</t>
  </si>
  <si>
    <t>replicative DNA ligase</t>
  </si>
  <si>
    <t>DDB_G0267682</t>
  </si>
  <si>
    <t>DDB_G0284419</t>
  </si>
  <si>
    <t>ercc4/xpf</t>
  </si>
  <si>
    <t>DDB_G0281441</t>
  </si>
  <si>
    <t>DDB_G0276481</t>
  </si>
  <si>
    <t>DDB_G0278729</t>
  </si>
  <si>
    <t>rad4/xpc</t>
  </si>
  <si>
    <t>DDB_G0292296</t>
  </si>
  <si>
    <t>DDB_G0283857</t>
  </si>
  <si>
    <t>DDB_G0275653</t>
  </si>
  <si>
    <t>base-excision repair comparison gene</t>
  </si>
  <si>
    <t>intrastrand crosslink repair comparison gene</t>
  </si>
  <si>
    <t>DDB_G0287689</t>
  </si>
  <si>
    <t>DDB_G0269196</t>
  </si>
  <si>
    <t>DDB_G0284129</t>
  </si>
  <si>
    <t>weak max late G2</t>
  </si>
  <si>
    <t>To find and graph a gene mentioned in this paper, enter the Gene Name in cell B1,  hit &lt;enter&gt;, then &lt;cntrl f&gt;
you may also navigate the sheet conventionally and use the commands given on the bottom left of the page</t>
  </si>
  <si>
    <t>DDB_G0269684/TOME</t>
  </si>
  <si>
    <t>wrn</t>
  </si>
  <si>
    <t>ercc6</t>
  </si>
  <si>
    <t>ercc1</t>
  </si>
  <si>
    <t>ercc8</t>
  </si>
  <si>
    <t>polB</t>
  </si>
  <si>
    <t>repB</t>
  </si>
  <si>
    <t>putative cell cycle cyclin</t>
  </si>
  <si>
    <t>DDB_G0 ID (hyperlinked to Dictybase)</t>
  </si>
  <si>
    <t xml:space="preserve"> Collective Gene</t>
  </si>
  <si>
    <t>DDB_G0277503</t>
  </si>
  <si>
    <t>DDB_G0287259</t>
  </si>
  <si>
    <t>DDB_G0277439</t>
  </si>
  <si>
    <t>DDB_G0279085</t>
  </si>
  <si>
    <t>DDB_G0275493</t>
  </si>
  <si>
    <t>DDB0238173</t>
  </si>
  <si>
    <t>not signif regualated</t>
  </si>
  <si>
    <t>DDB_G0283617</t>
  </si>
  <si>
    <t>DDB0233778</t>
  </si>
  <si>
    <t>DDB0233806</t>
  </si>
  <si>
    <t>amtA</t>
  </si>
  <si>
    <t>comH</t>
  </si>
  <si>
    <t>cycB</t>
  </si>
  <si>
    <t>cdc25</t>
  </si>
  <si>
    <t>cdh1</t>
  </si>
  <si>
    <t>chromatin replication/histone biosynthesis</t>
  </si>
  <si>
    <t>chromatin replication /histone biosynthesis</t>
  </si>
  <si>
    <t>cohesin complex, SMC subunit</t>
  </si>
  <si>
    <t>cold-repressed</t>
  </si>
  <si>
    <t>weak peak mid-devel</t>
  </si>
  <si>
    <t>early + mid devel</t>
  </si>
  <si>
    <t>weak max mid devel</t>
  </si>
  <si>
    <t>early and mid devel</t>
  </si>
  <si>
    <t>early development</t>
  </si>
  <si>
    <t>cold-repressed?</t>
  </si>
  <si>
    <t>Z value</t>
  </si>
  <si>
    <t>upper p  boundary</t>
  </si>
  <si>
    <t>lower p boundary</t>
  </si>
  <si>
    <t>max mid G2</t>
  </si>
  <si>
    <t>late development</t>
  </si>
  <si>
    <t>flat?</t>
  </si>
  <si>
    <t>irregular</t>
  </si>
  <si>
    <t>wt devel</t>
  </si>
  <si>
    <t xml:space="preserve">protein with conserved domain </t>
  </si>
  <si>
    <t>cntrl p</t>
  </si>
  <si>
    <t xml:space="preserve"> of data to line 10 on next page]</t>
  </si>
  <si>
    <t>macros must be activated!</t>
  </si>
  <si>
    <t>[MacIntosh users can copy line</t>
  </si>
  <si>
    <t>confidence level:</t>
  </si>
  <si>
    <t>DDB_G0277183</t>
  </si>
  <si>
    <t>DDB_G0292504</t>
  </si>
  <si>
    <t>DDB_G0269378</t>
  </si>
  <si>
    <t>max growth + some later</t>
  </si>
  <si>
    <t>not subst regulated</t>
  </si>
  <si>
    <t>mitosis/cohesin removal</t>
  </si>
  <si>
    <t>cell cycle overall control</t>
  </si>
  <si>
    <t>mitosis/centromere</t>
  </si>
  <si>
    <t xml:space="preserve">mitosis/spindle </t>
  </si>
  <si>
    <t>function</t>
  </si>
  <si>
    <t>ADD collectiive IDs for centrosomal proteins</t>
  </si>
  <si>
    <t>condensin complex, SMC subunit</t>
  </si>
  <si>
    <t>"anti-silencing factor", conserved nucleosome assembly factor and histone chaperone protein</t>
  </si>
  <si>
    <t>DNA replication/sister chromatid cohesion</t>
  </si>
  <si>
    <t>DNA replication/provision of nucleotides</t>
  </si>
  <si>
    <t>DDB_G0288129</t>
  </si>
  <si>
    <t>DDB_G0288223</t>
  </si>
  <si>
    <t>anapc3</t>
  </si>
  <si>
    <t>DDB_G0288225</t>
  </si>
  <si>
    <t>DDB_G0288279</t>
  </si>
  <si>
    <t>DDB_G0288329</t>
  </si>
  <si>
    <t>DDB_G0288361</t>
  </si>
  <si>
    <t>kif13</t>
  </si>
  <si>
    <t>DDB_G0288637</t>
  </si>
  <si>
    <t>DDB_G0288637_ps</t>
  </si>
  <si>
    <t>DDB_G0288819</t>
  </si>
  <si>
    <t>DDB_G0288993</t>
  </si>
  <si>
    <t>smc6</t>
  </si>
  <si>
    <t>DDB_G0289021</t>
  </si>
  <si>
    <t>DDB_G0289673</t>
  </si>
  <si>
    <t>DDB_G0289761</t>
  </si>
  <si>
    <t>DDB_G0290143</t>
  </si>
  <si>
    <t>DDB_G0290261</t>
  </si>
  <si>
    <t>DDB_G0290265</t>
  </si>
  <si>
    <t>DDB_G0290301</t>
  </si>
  <si>
    <t>DDB_G0290325</t>
  </si>
  <si>
    <t>DDB_G0290373</t>
  </si>
  <si>
    <t>DDB_G0290551</t>
  </si>
  <si>
    <t>rblA</t>
  </si>
  <si>
    <t>DDB_G0290591</t>
  </si>
  <si>
    <t>DDB_G0290787</t>
  </si>
  <si>
    <t>mybO</t>
  </si>
  <si>
    <t>DDB_G0290863</t>
  </si>
  <si>
    <t>DDB_G0290897</t>
  </si>
  <si>
    <t>DDB_G0290919</t>
  </si>
  <si>
    <t>smc5</t>
  </si>
  <si>
    <t>DDB_G0290955</t>
  </si>
  <si>
    <t>DDB_G0290993</t>
  </si>
  <si>
    <t>DDB_G0291039</t>
  </si>
  <si>
    <t>kif11</t>
  </si>
  <si>
    <t>DDB_G0291133</t>
  </si>
  <si>
    <t>DDB_G0291506</t>
  </si>
  <si>
    <t>gins3</t>
  </si>
  <si>
    <t>DDB_G0291752</t>
  </si>
  <si>
    <t>smc1</t>
  </si>
  <si>
    <t>DDB_G0291806</t>
  </si>
  <si>
    <t>DDB_G0291838</t>
  </si>
  <si>
    <t>DDB_G0291842</t>
  </si>
  <si>
    <t>DDB_G0291856</t>
  </si>
  <si>
    <t>gerD</t>
  </si>
  <si>
    <t>DDB_G0291894</t>
  </si>
  <si>
    <t>DDB_G0291896</t>
  </si>
  <si>
    <t>DDB_G0291904</t>
  </si>
  <si>
    <t>DDB_G0292066</t>
  </si>
  <si>
    <t>DDB_G0292274</t>
  </si>
  <si>
    <t>DDB_G0292292</t>
  </si>
  <si>
    <t>DDB_G0292316</t>
  </si>
  <si>
    <t>DDB_G0292444</t>
  </si>
  <si>
    <t>DDB_G0292674</t>
  </si>
  <si>
    <t>DDB_G0292676</t>
  </si>
  <si>
    <t>bub1</t>
  </si>
  <si>
    <t>DDB_G0292820</t>
  </si>
  <si>
    <t>adprt2</t>
  </si>
  <si>
    <t>DDB_G0293066</t>
  </si>
  <si>
    <t>DDB_G0293198</t>
  </si>
  <si>
    <t>kif10</t>
  </si>
  <si>
    <t>DDB_G0293426</t>
  </si>
  <si>
    <t>DDB_G0293620</t>
  </si>
  <si>
    <t>DDB_G0293656</t>
  </si>
  <si>
    <t>fhkA</t>
  </si>
  <si>
    <t>DDB_G0293866</t>
  </si>
  <si>
    <t>similar to wee kinase; developmental time course typical of DNA repair genes suggesting role in damage-induced G2/M arrest</t>
  </si>
  <si>
    <t>Werner helicase interacting protein, modulator for initiation by DNA polymerase delta (Sidrova, DNA Repair (Amst) 7, 1776-1786 (2008))</t>
  </si>
  <si>
    <t>similar to myotubularin related-protein 15 of metazoans; renamed FAN1 in humans because it interacts with FANCD2 in repair of intrastrand crosslinks, see O'Donnel and Durocher, Molecular Cell 39, 167-169 (2010)</t>
  </si>
  <si>
    <t xml:space="preserve">Not strongly rblA-regulated; this gene is included for comparison purposes.  In mammals mtmr15 interacts with FANCD2 in recruitment to intrastrand crosslinks.  </t>
  </si>
  <si>
    <t>Dicty has 4 topoisomerases;  only top2 and top2mt can introduce transient double-strand breaks and thus resolve topological problems. This activity is required to separate newly-replicated DNA molecules, see Nitiss, Nature Reviews Cancer 9, 327-337 (2009)</t>
  </si>
  <si>
    <t>RAD18 orthologue, a E3 ubiquitin ligase required to ubiquitylate PCNA and allow bypassing of DNA lesions that are subsequently repaired by "postreplication repair"; the corresponding E2 (rad6) is not rblA-regulated</t>
  </si>
  <si>
    <t>DDB_G0283189 (polymerase epsilon subunit A)</t>
  </si>
  <si>
    <t>DDB_G0278367 (polymerase epsilon subunitB)</t>
  </si>
  <si>
    <t>cfrC</t>
  </si>
  <si>
    <t>cfrD</t>
  </si>
  <si>
    <t>no significant homology, named for "random cDNA clone"</t>
  </si>
  <si>
    <t>DNA polymerase delta, subunit 2</t>
  </si>
  <si>
    <t>no significant homology</t>
  </si>
  <si>
    <t>DNA replication/initiation</t>
  </si>
  <si>
    <t>tubA2</t>
  </si>
  <si>
    <t>terminal differentiation</t>
  </si>
  <si>
    <t>growth phase + some late</t>
  </si>
  <si>
    <t>max early G2</t>
  </si>
  <si>
    <t>rfc3</t>
  </si>
  <si>
    <t>DDB_G0286027</t>
  </si>
  <si>
    <t>rfc4</t>
  </si>
  <si>
    <t>DDB_G0272758</t>
  </si>
  <si>
    <t>DDB_G0286233</t>
  </si>
  <si>
    <t>anapc6</t>
  </si>
  <si>
    <t>DDB_G0274389</t>
  </si>
  <si>
    <t>pARTf</t>
  </si>
  <si>
    <t>DDB_G0278203</t>
  </si>
  <si>
    <t>xrcc4</t>
  </si>
  <si>
    <t>DDB_G0292760</t>
  </si>
  <si>
    <t>lig4</t>
  </si>
  <si>
    <t>DDB_G0274493</t>
  </si>
  <si>
    <t>lig1</t>
  </si>
  <si>
    <t>DDB_G0285381</t>
  </si>
  <si>
    <t>polD1</t>
  </si>
  <si>
    <t>DDB_G0273201</t>
  </si>
  <si>
    <t>DDB_G0282191</t>
  </si>
  <si>
    <t>polA1</t>
  </si>
  <si>
    <t>DDB_G0282731</t>
  </si>
  <si>
    <t>polA2</t>
  </si>
  <si>
    <t>DDB_G0270442</t>
  </si>
  <si>
    <t>polA3</t>
  </si>
  <si>
    <t>DDB_G0286247</t>
  </si>
  <si>
    <t>ponB</t>
  </si>
  <si>
    <t>cycD</t>
  </si>
  <si>
    <t>cycA</t>
  </si>
  <si>
    <t>go ich ni san complex subunit 1, interacts with Cdc45 and the MCM complex</t>
  </si>
  <si>
    <t>go ich ni san complex subunit 2,  interacts with Cdc45 and the MCM complex</t>
  </si>
  <si>
    <t>go ich ni san complex subunit 3,  interacts with Cdc45 and the MCM complex</t>
  </si>
  <si>
    <t>PCNA/9-1-1 clamp loader complex</t>
  </si>
  <si>
    <t>ribonucleotide reductase large subunit</t>
  </si>
  <si>
    <t>ribonucleotide reductase small subunit</t>
  </si>
  <si>
    <t>mitosis/spindle checkpoint</t>
  </si>
  <si>
    <t>anaphase promoting complex substrate recognition subunit</t>
  </si>
  <si>
    <t>chromosome structure</t>
  </si>
  <si>
    <t>polyketide synthase</t>
  </si>
  <si>
    <t>DNA replication/topological resolution</t>
  </si>
  <si>
    <t>max S-early G2</t>
  </si>
  <si>
    <t>minimum late G2</t>
  </si>
  <si>
    <t>minimum mid-devel</t>
  </si>
  <si>
    <t>minimum mid devel</t>
  </si>
  <si>
    <t>minimum aggregation</t>
  </si>
  <si>
    <t>minimum  in aggregation</t>
  </si>
  <si>
    <t>minimum early G2</t>
  </si>
  <si>
    <t>winged helix domain-containing putative transcription factor</t>
  </si>
  <si>
    <t>INCENP, chromosomal passenger complex component which recruits aurora kinase to the kinetochores and later to the central spindle, involved in kinetochore function and cytokinesis</t>
  </si>
  <si>
    <t>centrosome</t>
  </si>
  <si>
    <t>wee kinase</t>
  </si>
  <si>
    <t>?</t>
  </si>
  <si>
    <t>devel  only</t>
  </si>
  <si>
    <t>peak late development</t>
  </si>
  <si>
    <t>transposon Tdd-4 collective</t>
  </si>
  <si>
    <t>transposon Tdd-5</t>
  </si>
  <si>
    <t>retroposon skipper gag collective</t>
  </si>
  <si>
    <t>retroposon skipper pol collective</t>
  </si>
  <si>
    <t>peak early development</t>
  </si>
  <si>
    <t>non-SMC condensin II complex subunit H2</t>
  </si>
  <si>
    <t>sexual differentiation</t>
  </si>
  <si>
    <t>no data</t>
  </si>
  <si>
    <t>HssA family protein collective</t>
  </si>
  <si>
    <t>sexual differentation?</t>
  </si>
  <si>
    <t>CMP/dCMP deaminase</t>
  </si>
  <si>
    <t>DNA helicase</t>
  </si>
  <si>
    <t>"sliding clamp"; binding platform for postreplication repair enzymes</t>
  </si>
  <si>
    <t>ADP ribosylation factor, similar to human arf1, which is involved in golgi partitioning</t>
  </si>
  <si>
    <t>putative ABC transporter, most similar (mutual best BLAST hit) to atrF of various organisms and SNQ2 of budding yeast; the budding yeast gene shows weak G2-specific expression (Spellman et al, Mol Biol Cell 9, 3273-3297 (1998))</t>
  </si>
  <si>
    <t>contains leucine rich repeats similar (BLAST both ways) to those found in NLR family proteins, which are innate immune response proteins in plants and animals; these proteins also contain other domains but these domains are not obviously present</t>
  </si>
  <si>
    <t>BRCT and SMC-domain-containing protein, no significant homologies</t>
  </si>
  <si>
    <t>ring finger domain, putative E3 protein ubiquitin ligase</t>
  </si>
  <si>
    <t>putative GATA family transcription factor</t>
  </si>
  <si>
    <t>possible SMC, see Dictybase annotation; has conserved mitotic destruction box</t>
  </si>
  <si>
    <t>transposable element</t>
  </si>
  <si>
    <t>putative dual specificity phosphatase</t>
  </si>
  <si>
    <t>cell cycle overall control?</t>
  </si>
  <si>
    <t>DNA-replication-replication-coupled repair?</t>
  </si>
  <si>
    <t>DNA-replication/replication-coupled repair?</t>
  </si>
  <si>
    <t>flat</t>
  </si>
  <si>
    <t>conserved protein, cell cycle role not understood</t>
  </si>
  <si>
    <t>contains leucine rich repeat domain, ribonuclease inhibitor subfamily, no significant homology</t>
  </si>
  <si>
    <t>DDB_G0270418</t>
  </si>
  <si>
    <t>top2</t>
  </si>
  <si>
    <t>DDB_G0270814</t>
  </si>
  <si>
    <t>nek2</t>
  </si>
  <si>
    <t>DDB_G0270838</t>
  </si>
  <si>
    <t>H3b</t>
  </si>
  <si>
    <t>DDB_G0271078</t>
  </si>
  <si>
    <t>orcC</t>
  </si>
  <si>
    <t>DDB_G0271092</t>
  </si>
  <si>
    <t>H3c</t>
  </si>
  <si>
    <t>DDB_G0271286</t>
  </si>
  <si>
    <t>clasp</t>
  </si>
  <si>
    <t>DDB_G0271738</t>
  </si>
  <si>
    <t>tubC</t>
  </si>
  <si>
    <t>DDB_G0271916</t>
  </si>
  <si>
    <t>rtoA</t>
  </si>
  <si>
    <t>DDB_G0272336</t>
  </si>
  <si>
    <t>DDB_G0272368</t>
  </si>
  <si>
    <t>DDB_G0272534</t>
  </si>
  <si>
    <t>DDB_G0272572</t>
  </si>
  <si>
    <t>DDB_G0272606</t>
  </si>
  <si>
    <t>DDB_G0272616</t>
  </si>
  <si>
    <t>rnrB-1</t>
  </si>
  <si>
    <t>DDB_G0272640</t>
  </si>
  <si>
    <t>DDB_G0272813</t>
  </si>
  <si>
    <t>cdk1</t>
  </si>
  <si>
    <t>hits wt growth phase</t>
  </si>
  <si>
    <t>too little data</t>
  </si>
  <si>
    <t>growth only</t>
  </si>
  <si>
    <t>devel only</t>
  </si>
  <si>
    <t>cold-activated?</t>
  </si>
  <si>
    <t>too  little data</t>
  </si>
  <si>
    <t>later development</t>
  </si>
  <si>
    <t>max aggregation</t>
  </si>
  <si>
    <t>mid + late devel</t>
  </si>
  <si>
    <t>weak peak mid devel</t>
  </si>
  <si>
    <t>pich</t>
  </si>
  <si>
    <t>mitosis/chromosome decatenation</t>
  </si>
  <si>
    <t>check for collectivfes for arrH,J,and K</t>
  </si>
  <si>
    <t>DNA replication/intrastrand crosslink repair</t>
  </si>
  <si>
    <t>DDB_G0268216</t>
  </si>
  <si>
    <t>double-strand break repair (HR)</t>
  </si>
  <si>
    <t>protein with conserved domain</t>
  </si>
  <si>
    <t>related to spc105 of budding yeast, kinetochore component</t>
  </si>
  <si>
    <t>DNA replication/replication-coupled repair</t>
  </si>
  <si>
    <t>DNA replication/replication-coupled repair?</t>
  </si>
  <si>
    <t>bromodomain and forkhead-associated/SMAD domain containing protein, similar to DDB_G0267958</t>
  </si>
  <si>
    <t xml:space="preserve">required for the initiation of DNA replication </t>
  </si>
  <si>
    <t>DDB_G0268332</t>
  </si>
  <si>
    <t>DDB_G0281613</t>
  </si>
  <si>
    <t>DDB_G0281201</t>
  </si>
  <si>
    <t>DDB_G0271254</t>
  </si>
  <si>
    <t>DDB_G0281617</t>
  </si>
  <si>
    <t>total hits T0</t>
  </si>
  <si>
    <t>total hits T1-T3</t>
  </si>
  <si>
    <t>hits asynchronous</t>
  </si>
  <si>
    <t>hits T0-1</t>
  </si>
  <si>
    <t>hits T1-1</t>
  </si>
  <si>
    <t>hits T1-2</t>
  </si>
  <si>
    <t>hits T2</t>
  </si>
  <si>
    <t>hits T3</t>
  </si>
  <si>
    <t>hits T3-1</t>
  </si>
  <si>
    <t>hits T4</t>
  </si>
  <si>
    <t>hits T5</t>
  </si>
  <si>
    <t>hits T6-1</t>
  </si>
  <si>
    <t>hits T6,5</t>
  </si>
  <si>
    <t>hits T7-1</t>
  </si>
  <si>
    <t>hits T8</t>
  </si>
  <si>
    <t>hits T9</t>
  </si>
  <si>
    <t>hits T10</t>
  </si>
  <si>
    <t>hits T11</t>
  </si>
  <si>
    <t>hits T12</t>
  </si>
  <si>
    <t>DDB_G0269324</t>
  </si>
  <si>
    <t>atr1</t>
  </si>
  <si>
    <t>DDB_G0291822</t>
  </si>
  <si>
    <t>wdr92</t>
  </si>
  <si>
    <t>DDB_G0285931</t>
  </si>
  <si>
    <t>dlpB</t>
  </si>
  <si>
    <t>DDB_G0271628</t>
  </si>
  <si>
    <t>dlpC</t>
  </si>
  <si>
    <t>DDB_G0288019</t>
  </si>
  <si>
    <t>DDB_G0291750</t>
  </si>
  <si>
    <t>mnd1</t>
  </si>
  <si>
    <t>DDB_G0280989</t>
  </si>
  <si>
    <t>hop2</t>
  </si>
  <si>
    <t>DDB_G0275983</t>
  </si>
  <si>
    <t>DDB_G0271400</t>
  </si>
  <si>
    <t>DDB_G0285853</t>
  </si>
  <si>
    <t>DDB_G0294609</t>
  </si>
  <si>
    <t>DDB_G0272158</t>
  </si>
  <si>
    <t>DDB_G0278935</t>
  </si>
  <si>
    <t>DDB_G0279167</t>
  </si>
  <si>
    <t>DDB_G0289141</t>
  </si>
  <si>
    <t>DDB_G0276977</t>
  </si>
  <si>
    <t>DDB_G0275929</t>
  </si>
  <si>
    <t>DDB_G0279959</t>
  </si>
  <si>
    <t>DDB_G0284013</t>
  </si>
  <si>
    <t>DDB_G0279553</t>
  </si>
  <si>
    <t>DDB_G0284003</t>
  </si>
  <si>
    <t>DDB_G0278775</t>
  </si>
  <si>
    <t>DDB_G0292004</t>
  </si>
  <si>
    <t>DDB_G0281519</t>
  </si>
  <si>
    <t>topbp1</t>
  </si>
  <si>
    <t>DDB_G0285615</t>
  </si>
  <si>
    <t xml:space="preserve">anaphase promoting complex subunit 3; TPR repeat containing protein; in yeast, interacts with APC6, mutants of both overreplicate DNA, suggesting a role in proteolysis of Cdc6 </t>
  </si>
  <si>
    <t>anaphase promoting complex subunit 6; TPR repeat containing protein; in yeast, interacts with APC3, mutants of both overreplicate DNA, suggesting a role in proteolysis of Cdc6</t>
  </si>
  <si>
    <t xml:space="preserve">anaphase promoting complex subunit 7; absent in yeast; the human protein, together with APC5, interacts with the transcriptional coactivator CBP/p300; Dicty does not have obvious CBP or p300  </t>
  </si>
  <si>
    <t>dynamin-like protein which locates to cleavage furrow and is required for cytokinesis, see Miyagishima et al, Proc Natl Acad Sci USA 105, 15202–15207 (2008)</t>
  </si>
  <si>
    <t>DNA transposon Tdd-4 collective gene (transposase, transposition inhibitor; the inhibitor is a shortened version of the transposase)</t>
  </si>
  <si>
    <t>putative transposase/transposition inhibitor gene from DNA transposon Tdd-5, this appears to be a single copy transposon which is related to Tdd-4</t>
  </si>
  <si>
    <t>implicated in macrocyst formation, see Urushihara and Muramoto, European Journal of Cell Biology 85, 961-968 (2006)</t>
  </si>
  <si>
    <t>similar to DDB_G0273705, which is upregulated after bacterial infection</t>
  </si>
  <si>
    <t>EGF domain containing protein</t>
  </si>
  <si>
    <t>DNAJ heat shock N-terminal domain-containing protein, orthologue of human DNAJ (Hsp40) C11</t>
  </si>
  <si>
    <t xml:space="preserve"> table1_search_editable.scpt</t>
  </si>
  <si>
    <t>graph this gene.scpt</t>
  </si>
  <si>
    <t>associates with Lig4 and PNKP in "X4L4" ligation complex involved in DNA repair, thought to be involved in NHEJ but overexpression factor higher than most NHEJ components</t>
  </si>
  <si>
    <t>associates with Xrcc4 and PNKP in "X4L4" ligation complex involved in DNA repair, thought to be involved in NHEJ but overexpression factor higher than most NHEJ components</t>
  </si>
  <si>
    <t>not strongly rblA regulated; involved in non-homologous end joining, like Xrcc4, Lig4, and PNKP but differently regulated</t>
  </si>
  <si>
    <t>conserved protein; forms a complex with Hop2 to promote homologous chromosome pairing and meiotic double-strand break repair (Dictybase)</t>
  </si>
  <si>
    <t>cell cycle transcriptional network?</t>
  </si>
  <si>
    <t>non-SMC condensin I subunit D2</t>
  </si>
  <si>
    <t>similar to non-SMC condensin I subunit H of plants, also known as "barren".</t>
  </si>
  <si>
    <t>development/proportioning</t>
  </si>
  <si>
    <t>rad51</t>
  </si>
  <si>
    <t>rad52</t>
  </si>
  <si>
    <t>rif1</t>
  </si>
  <si>
    <t>slbp</t>
  </si>
  <si>
    <t>ncapD2</t>
  </si>
  <si>
    <t>ncapGb</t>
  </si>
  <si>
    <t>ncapGa</t>
  </si>
  <si>
    <t>ncapH</t>
  </si>
  <si>
    <t>ncapD3</t>
  </si>
  <si>
    <t>ncapG2</t>
  </si>
  <si>
    <t>ncapH2</t>
  </si>
  <si>
    <t>espl1</t>
  </si>
  <si>
    <t>DDB_G0277655_ps</t>
  </si>
  <si>
    <t>ube2s</t>
  </si>
  <si>
    <t>DNA replication/chromatin disassembly</t>
  </si>
  <si>
    <t>DNA polymerase delta, catalytic subunit</t>
  </si>
  <si>
    <t>histone mRNA stemloop binding protein, necessary for histone mRNA processing</t>
  </si>
  <si>
    <t>DNA replication/chromatin assembly</t>
  </si>
  <si>
    <t>mitosis/chromosome condensation</t>
  </si>
  <si>
    <t>centrosome?</t>
  </si>
  <si>
    <t>F</t>
  </si>
  <si>
    <t>DDB_G0291842 (wee1)</t>
  </si>
  <si>
    <r>
      <t xml:space="preserve">Single aurora kinase in </t>
    </r>
    <r>
      <rPr>
        <i/>
        <sz val="12"/>
        <rFont val="Calibri"/>
        <family val="2"/>
      </rPr>
      <t>Dictyostelium</t>
    </r>
    <r>
      <rPr>
        <sz val="12"/>
        <rFont val="Calibri"/>
        <family val="2"/>
      </rPr>
      <t xml:space="preserve"> with properties of both auroraA and auroraB of metazoans, see Li </t>
    </r>
    <r>
      <rPr>
        <i/>
        <sz val="12"/>
        <rFont val="Calibri"/>
        <family val="2"/>
      </rPr>
      <t>et al</t>
    </r>
    <r>
      <rPr>
        <sz val="12"/>
        <rFont val="Calibri"/>
        <family val="2"/>
      </rPr>
      <t>, Eukaryotic Cell 7, 894-905 (2008); it associates with spindle poles, centromeres, and central spindle</t>
    </r>
  </si>
  <si>
    <r>
      <t xml:space="preserve">origin recognition complex subunit 4.  This subunit is responsible for the DNA binding of the complex, see Chuang </t>
    </r>
    <r>
      <rPr>
        <i/>
        <sz val="12"/>
        <rFont val="Calibri"/>
        <family val="2"/>
      </rPr>
      <t>et al</t>
    </r>
    <r>
      <rPr>
        <sz val="12"/>
        <rFont val="Calibri"/>
        <family val="2"/>
      </rPr>
      <t xml:space="preserve">, JBC 277, 16920-16927 (2002), Kong and DePamphilis, Mol Cell Biol 21, 8095-8103 (2001), also Stefanovic </t>
    </r>
    <r>
      <rPr>
        <i/>
        <sz val="12"/>
        <rFont val="Calibri"/>
        <family val="2"/>
      </rPr>
      <t>et al</t>
    </r>
    <r>
      <rPr>
        <sz val="12"/>
        <rFont val="Calibri"/>
        <family val="2"/>
      </rPr>
      <t>, JBC 278, 42737-42743 (2003)</t>
    </r>
  </si>
  <si>
    <r>
      <t xml:space="preserve">subunit of FACT complex, destabilizes nucleosomes and facilitates DNA-templated processes such as  transcription, replication, and repair;  cell cycle regulated (G1) in yeast (Spellman </t>
    </r>
    <r>
      <rPr>
        <i/>
        <sz val="12"/>
        <rFont val="Calibri"/>
        <family val="2"/>
      </rPr>
      <t>et al</t>
    </r>
    <r>
      <rPr>
        <sz val="12"/>
        <rFont val="Calibri"/>
        <family val="2"/>
      </rPr>
      <t>, Mol Biol Cell 9, 3273-3297 (1998))</t>
    </r>
  </si>
  <si>
    <r>
      <t xml:space="preserve">similar to timeless, component of unperturbed (undamaged) replisomes, thought to couple polymerase to helicase activity, knockdown leads to accumulation of ssDNA at replication forks, see Smith </t>
    </r>
    <r>
      <rPr>
        <i/>
        <sz val="12"/>
        <rFont val="Calibri"/>
        <family val="2"/>
      </rPr>
      <t>et al</t>
    </r>
    <r>
      <rPr>
        <sz val="12"/>
        <rFont val="Calibri"/>
        <family val="2"/>
      </rPr>
      <t>,  Journal of Cell Biology 187, 15-23 (2009)</t>
    </r>
  </si>
  <si>
    <r>
      <t xml:space="preserve">weakly similar (mutual best BLAST hit) to replication fork protection component Swi3 of fission yeast;  the yeast protein acts in a complex with Swi1, which is similar to </t>
    </r>
    <r>
      <rPr>
        <i/>
        <sz val="12"/>
        <rFont val="Calibri"/>
        <family val="2"/>
      </rPr>
      <t>Dictyostelium</t>
    </r>
    <r>
      <rPr>
        <sz val="12"/>
        <rFont val="Calibri"/>
        <family val="2"/>
      </rPr>
      <t xml:space="preserve"> timeless </t>
    </r>
  </si>
  <si>
    <r>
      <t xml:space="preserve">putative AAA-ATPase weakly similar to  ELG1, an alternative replication factor C large subunit that is required for S-phase progression in yeast. Recent publications stress a role in double-strand break repair, see Ogiwara </t>
    </r>
    <r>
      <rPr>
        <i/>
        <sz val="12"/>
        <rFont val="Calibri"/>
        <family val="2"/>
      </rPr>
      <t>et al</t>
    </r>
    <r>
      <rPr>
        <sz val="12"/>
        <rFont val="Calibri"/>
        <family val="2"/>
      </rPr>
      <t>, NAR 35, 353-362 (2007), but the gene is strongly cell-cycle regulated, unlike most ds repair genes; developmental expression not typical of repair gene</t>
    </r>
  </si>
  <si>
    <r>
      <t xml:space="preserve">similar to CTF18, which forms a complex with CTF8 and DCC1; this is involved in PCNA-loading or unloading and is required for sister chromatid cohesion; may allow the replication fork to pass through established cohesin rings; see Farina </t>
    </r>
    <r>
      <rPr>
        <i/>
        <sz val="12"/>
        <rFont val="Calibri"/>
        <family val="2"/>
      </rPr>
      <t>et al</t>
    </r>
    <r>
      <rPr>
        <sz val="12"/>
        <rFont val="Calibri"/>
        <family val="2"/>
      </rPr>
      <t>, Journal of Biological Chemistry 283, 20925-20936 (2008).</t>
    </r>
  </si>
  <si>
    <r>
      <t xml:space="preserve">orthologue of DCC1, which forms a complex with CTF8 and CTF18; this is involved in PCNA-loading or unloading and is required for sister chromatid cohesion; may allow the replication fork to pass through established cohesin rings; see Farina </t>
    </r>
    <r>
      <rPr>
        <i/>
        <sz val="12"/>
        <rFont val="Calibri"/>
        <family val="2"/>
      </rPr>
      <t>et al</t>
    </r>
    <r>
      <rPr>
        <sz val="12"/>
        <rFont val="Calibri"/>
        <family val="2"/>
      </rPr>
      <t xml:space="preserve">, Journal of Biological Chemistry 283, 20925-20936 </t>
    </r>
  </si>
  <si>
    <r>
      <t xml:space="preserve">contains weak homology to prokaryotic SMC N-terminal domain found in RecF, RecN.  RecF is required for re-assembly of the replication fork after it stalls at a thymidine dimer, see Courcelle </t>
    </r>
    <r>
      <rPr>
        <i/>
        <sz val="12"/>
        <rFont val="Calibri"/>
        <family val="2"/>
      </rPr>
      <t>et al</t>
    </r>
    <r>
      <rPr>
        <sz val="12"/>
        <rFont val="Calibri"/>
        <family val="2"/>
      </rPr>
      <t>, PNAS 94, 3714-3719 (1997).  RecN is involved in double strand break repair in bacteria</t>
    </r>
  </si>
  <si>
    <r>
      <t xml:space="preserve">nuclease specific for abasic nucleotides, probable role in methyl-activated repair which occurs immediately after replication fork passage; has a canonical PIP domain that is conserved in the </t>
    </r>
    <r>
      <rPr>
        <i/>
        <sz val="12"/>
        <rFont val="Calibri"/>
        <family val="2"/>
      </rPr>
      <t>D. purpureum</t>
    </r>
    <r>
      <rPr>
        <sz val="12"/>
        <rFont val="Calibri"/>
        <family val="2"/>
      </rPr>
      <t xml:space="preserve"> gene</t>
    </r>
  </si>
  <si>
    <r>
      <t xml:space="preserve">BRCT domain-containing protein, mutual best BLAST hit with human p53-binding protein.  The homology is mainly in the BRCT domain, but other small islands of homology are recognized by Blast2Sequences over most of the length . p53-binding protein, aka 53BP1, is thought to be a mediator between sensors of double-strand breaks and effectors of repair processes, cell cycle arrest, and apoptosis, see Fitzgerald </t>
    </r>
    <r>
      <rPr>
        <i/>
        <sz val="12"/>
        <rFont val="Calibri"/>
        <family val="2"/>
      </rPr>
      <t>et al</t>
    </r>
    <r>
      <rPr>
        <sz val="12"/>
        <rFont val="Calibri"/>
        <family val="2"/>
      </rPr>
      <t>, Biochemical Society Transactions 37, 897-904 (2009). Strongly cell-cycle regulated</t>
    </r>
  </si>
  <si>
    <r>
      <t xml:space="preserve">Histone binding protein, similar to mammalian RBBP4/7 aka  RbAp48  or Caf1p55 of </t>
    </r>
    <r>
      <rPr>
        <i/>
        <sz val="12"/>
        <rFont val="Calibri"/>
        <family val="2"/>
      </rPr>
      <t xml:space="preserve">Drosophila, </t>
    </r>
    <r>
      <rPr>
        <sz val="12"/>
        <rFont val="Calibri"/>
        <family val="2"/>
      </rPr>
      <t xml:space="preserve">Hat2 of yeast; participates in several complexes including Hat1/Hat2 histone acetylation complex,  CAF-1 chromatin assemby factor complex (possibly with DDB_G0287815 and DDB_G0269800), NURF complex.  Dicty has no recognizable homologues of NURF complex component BPTF but does have SMARAC1 (called isw).  May also be a member of LINC complex which regulates expression of G2/M genes, see Schmit </t>
    </r>
    <r>
      <rPr>
        <i/>
        <sz val="12"/>
        <rFont val="Calibri"/>
        <family val="2"/>
      </rPr>
      <t>et al</t>
    </r>
    <r>
      <rPr>
        <sz val="12"/>
        <rFont val="Calibri"/>
        <family val="2"/>
      </rPr>
      <t>, Cell Cycle 6, 1903-1913 (2007).  Expression level much higher than LINC complex members, thus main function may be with Hat complex</t>
    </r>
  </si>
  <si>
    <r>
      <t xml:space="preserve">Mutual best BLAST hit with N1/N2 protein of </t>
    </r>
    <r>
      <rPr>
        <i/>
        <sz val="12"/>
        <rFont val="Calibri"/>
        <family val="2"/>
      </rPr>
      <t>Xenopus</t>
    </r>
    <r>
      <rPr>
        <sz val="12"/>
        <rFont val="Calibri"/>
        <family val="2"/>
      </rPr>
      <t xml:space="preserve">, in humans known as NASP (Nuclear Autoantigenic Sperm Protein), a histone chaperone found in all dividing cells and implicated in chromatin assembly, see Wang </t>
    </r>
    <r>
      <rPr>
        <i/>
        <sz val="12"/>
        <rFont val="Calibri"/>
        <family val="2"/>
      </rPr>
      <t>et al</t>
    </r>
    <r>
      <rPr>
        <sz val="12"/>
        <rFont val="Calibri"/>
        <family val="2"/>
      </rPr>
      <t>, NAR 36, 5763-5772 (2008).</t>
    </r>
  </si>
  <si>
    <r>
      <t xml:space="preserve">Establishment of COhesion homologue 2, an acetyltransferase required for the establishment of chromosome cohesion in S-phase (Kim </t>
    </r>
    <r>
      <rPr>
        <i/>
        <sz val="12"/>
        <rFont val="Calibri"/>
        <family val="2"/>
      </rPr>
      <t>et al</t>
    </r>
    <r>
      <rPr>
        <sz val="12"/>
        <rFont val="Calibri"/>
        <family val="2"/>
      </rPr>
      <t>, BBRC 372, 298-304 (2008))</t>
    </r>
  </si>
  <si>
    <r>
      <t xml:space="preserve">homologous to human Nek2 kinase; a NIMA-related kinase with centrosome nucleation function, see Graf </t>
    </r>
    <r>
      <rPr>
        <i/>
        <sz val="12"/>
        <rFont val="Calibri"/>
        <family val="2"/>
      </rPr>
      <t>et al</t>
    </r>
    <r>
      <rPr>
        <sz val="12"/>
        <rFont val="Calibri"/>
        <family val="2"/>
      </rPr>
      <t>, In Rev Cytol 241, 155-202 (2004).</t>
    </r>
  </si>
  <si>
    <r>
      <t xml:space="preserve">centrosomal protein involved in microtubule nucleation, see Graf </t>
    </r>
    <r>
      <rPr>
        <i/>
        <sz val="12"/>
        <rFont val="Calibri"/>
        <family val="2"/>
      </rPr>
      <t>et al</t>
    </r>
    <r>
      <rPr>
        <sz val="12"/>
        <rFont val="Calibri"/>
        <family val="2"/>
      </rPr>
      <t>, In Rev Cytol 241, 155-202 (2004).</t>
    </r>
  </si>
  <si>
    <r>
      <t xml:space="preserve">putative DEAD-box helicase; centrosomal protein of unknown function (Reinders </t>
    </r>
    <r>
      <rPr>
        <i/>
        <sz val="12"/>
        <rFont val="Calibri"/>
        <family val="2"/>
      </rPr>
      <t>et al</t>
    </r>
    <r>
      <rPr>
        <sz val="12"/>
        <rFont val="Calibri"/>
        <family val="2"/>
      </rPr>
      <t>, J Proteome Research 5, 589-598 (2006))</t>
    </r>
  </si>
  <si>
    <r>
      <t xml:space="preserve">putative centrosomal protein (Reinders </t>
    </r>
    <r>
      <rPr>
        <i/>
        <sz val="12"/>
        <rFont val="Calibri"/>
        <family val="2"/>
      </rPr>
      <t>et al</t>
    </r>
    <r>
      <rPr>
        <sz val="12"/>
        <rFont val="Calibri"/>
        <family val="2"/>
      </rPr>
      <t>, J Proteome Research 5, 589-98 (2006))</t>
    </r>
  </si>
  <si>
    <r>
      <t xml:space="preserve">three closely related genes; the last two form a collective; these genes have no significant homologues outside Dicty, but DDB_G0267726 was identified as a putative centrosomal protein by Reinders </t>
    </r>
    <r>
      <rPr>
        <i/>
        <sz val="12"/>
        <rFont val="Calibri"/>
        <family val="2"/>
      </rPr>
      <t>et al</t>
    </r>
    <r>
      <rPr>
        <sz val="12"/>
        <rFont val="Calibri"/>
        <family val="2"/>
      </rPr>
      <t>, J Proteome Res. 5, 589-598 (2006)</t>
    </r>
  </si>
  <si>
    <r>
      <t xml:space="preserve">Helicase originally thought to be intrakinetochore tension sensor (Baumann </t>
    </r>
    <r>
      <rPr>
        <i/>
        <sz val="12"/>
        <rFont val="Calibri"/>
        <family val="2"/>
      </rPr>
      <t>et al</t>
    </r>
    <r>
      <rPr>
        <sz val="12"/>
        <rFont val="Calibri"/>
        <family val="2"/>
      </rPr>
      <t>, Cell 128, 101-114 (2007)), role now seems more likely to be in decatenating sister chromatids in preparation for mitosis</t>
    </r>
  </si>
  <si>
    <r>
      <t xml:space="preserve">role in separase-independent removal of cohesin, see Outwin </t>
    </r>
    <r>
      <rPr>
        <i/>
        <sz val="12"/>
        <rFont val="Calibri"/>
        <family val="2"/>
      </rPr>
      <t>et al</t>
    </r>
    <r>
      <rPr>
        <sz val="12"/>
        <rFont val="Calibri"/>
        <family val="2"/>
      </rPr>
      <t>, Molecular and Cellular Biology 29, 4363-4375 (2009); its widely known role in homologous recombination may reflect this function</t>
    </r>
  </si>
  <si>
    <r>
      <t xml:space="preserve">plus-end tracking protein required for spindle assembly (Pereira </t>
    </r>
    <r>
      <rPr>
        <i/>
        <sz val="12"/>
        <rFont val="Calibri"/>
        <family val="2"/>
      </rPr>
      <t>et al</t>
    </r>
    <r>
      <rPr>
        <sz val="12"/>
        <rFont val="Calibri"/>
        <family val="2"/>
      </rPr>
      <t>, Mol Biol Cell 17, 4526-4542 (2006))</t>
    </r>
  </si>
  <si>
    <r>
      <t xml:space="preserve">Cenp68, localizes to centromeres (Schulz </t>
    </r>
    <r>
      <rPr>
        <i/>
        <sz val="12"/>
        <rFont val="Calibri"/>
        <family val="2"/>
      </rPr>
      <t>et al</t>
    </r>
    <r>
      <rPr>
        <sz val="12"/>
        <rFont val="Calibri"/>
        <family val="2"/>
      </rPr>
      <t>, Cell Motil Cytoskeleton 66, 915-928 (2009))</t>
    </r>
  </si>
  <si>
    <r>
      <t xml:space="preserve">anaphase promoting complex subunit 8; TPR-repeat protein; in yeast binds to the N-terminus of Clb2p, but not if D-box is mutated, see Meyn </t>
    </r>
    <r>
      <rPr>
        <i/>
        <sz val="12"/>
        <rFont val="Calibri"/>
        <family val="2"/>
      </rPr>
      <t>et al</t>
    </r>
    <r>
      <rPr>
        <sz val="12"/>
        <rFont val="Calibri"/>
        <family val="2"/>
      </rPr>
      <t>, Arch Biochem Biophys 407, 189-195 (2002)</t>
    </r>
  </si>
  <si>
    <r>
      <t xml:space="preserve">homologous to monopolar spindle 1 of budding yeast, a dual-specificity kinase required for spindle pole body (SPB) duplication and spindle checkpoint function (Graf </t>
    </r>
    <r>
      <rPr>
        <i/>
        <sz val="12"/>
        <rFont val="Calibri"/>
        <family val="2"/>
      </rPr>
      <t>et al</t>
    </r>
    <r>
      <rPr>
        <sz val="12"/>
        <rFont val="Calibri"/>
        <family val="2"/>
      </rPr>
      <t xml:space="preserve">, Int Rev Cytol 241,155-202 (2004); see also Stucke </t>
    </r>
    <r>
      <rPr>
        <i/>
        <sz val="12"/>
        <rFont val="Calibri"/>
        <family val="2"/>
      </rPr>
      <t>et al</t>
    </r>
    <r>
      <rPr>
        <sz val="12"/>
        <rFont val="Calibri"/>
        <family val="2"/>
      </rPr>
      <t>, Chromosoma 113, 1-15 (2004)</t>
    </r>
  </si>
  <si>
    <r>
      <t xml:space="preserve">dynamin-like protein which locates to cleavage furrow and is required for cytokinesis, see Miyagishima </t>
    </r>
    <r>
      <rPr>
        <i/>
        <sz val="12"/>
        <rFont val="Calibri"/>
        <family val="2"/>
      </rPr>
      <t>et al</t>
    </r>
    <r>
      <rPr>
        <sz val="12"/>
        <rFont val="Calibri"/>
        <family val="2"/>
      </rPr>
      <t>, Proc Natl Acad Sci USA 105, 15202–15207 (2008)</t>
    </r>
  </si>
  <si>
    <r>
      <t xml:space="preserve">single </t>
    </r>
    <r>
      <rPr>
        <i/>
        <sz val="12"/>
        <rFont val="Calibri"/>
        <family val="2"/>
      </rPr>
      <t>Dictyostelium</t>
    </r>
    <r>
      <rPr>
        <sz val="12"/>
        <rFont val="Calibri"/>
        <family val="2"/>
      </rPr>
      <t xml:space="preserve"> retinoblastoma-family gene</t>
    </r>
  </si>
  <si>
    <r>
      <t xml:space="preserve">similar to lin9, implicated in activation of G2/M genes in mammals, see Osterloh </t>
    </r>
    <r>
      <rPr>
        <i/>
        <sz val="12"/>
        <rFont val="Calibri"/>
        <family val="2"/>
      </rPr>
      <t>et al</t>
    </r>
    <r>
      <rPr>
        <sz val="12"/>
        <rFont val="Calibri"/>
        <family val="2"/>
      </rPr>
      <t>, EMBO Journal 26, 144-157 (2007)</t>
    </r>
  </si>
  <si>
    <r>
      <t xml:space="preserve">similar (mutual best BLAST hit) to a widely conserved histone lysine methyl transferase called </t>
    </r>
    <r>
      <rPr>
        <i/>
        <sz val="12"/>
        <rFont val="Calibri"/>
        <family val="2"/>
      </rPr>
      <t>ASHR1</t>
    </r>
    <r>
      <rPr>
        <sz val="12"/>
        <rFont val="Calibri"/>
        <family val="2"/>
      </rPr>
      <t xml:space="preserve"> in plants, but known as the </t>
    </r>
    <r>
      <rPr>
        <b/>
        <sz val="12"/>
        <rFont val="Calibri"/>
        <family val="2"/>
      </rPr>
      <t>S</t>
    </r>
    <r>
      <rPr>
        <sz val="12"/>
        <rFont val="Calibri"/>
        <family val="2"/>
      </rPr>
      <t xml:space="preserve">et and </t>
    </r>
    <r>
      <rPr>
        <b/>
        <sz val="12"/>
        <rFont val="Calibri"/>
        <family val="2"/>
      </rPr>
      <t>MY</t>
    </r>
    <r>
      <rPr>
        <sz val="12"/>
        <rFont val="Calibri"/>
        <family val="2"/>
      </rPr>
      <t xml:space="preserve">nd </t>
    </r>
    <r>
      <rPr>
        <b/>
        <sz val="12"/>
        <rFont val="Calibri"/>
        <family val="2"/>
      </rPr>
      <t>D</t>
    </r>
    <r>
      <rPr>
        <sz val="12"/>
        <rFont val="Calibri"/>
        <family val="2"/>
      </rPr>
      <t xml:space="preserve">omain-containing protein </t>
    </r>
    <r>
      <rPr>
        <i/>
        <sz val="12"/>
        <rFont val="Calibri"/>
        <family val="2"/>
      </rPr>
      <t>SMYD3</t>
    </r>
    <r>
      <rPr>
        <sz val="12"/>
        <rFont val="Calibri"/>
        <family val="2"/>
      </rPr>
      <t xml:space="preserve"> in metazoans (there are no convincing orthologues in yeast).   In humans SMYD3 is upregulated in the majority of colorectal and hepatic cancers; it is thought to participate in transactivating genes involved in cell cycle regulation (see Hamamoto</t>
    </r>
    <r>
      <rPr>
        <i/>
        <sz val="12"/>
        <rFont val="Calibri"/>
        <family val="2"/>
      </rPr>
      <t xml:space="preserve"> et al</t>
    </r>
    <r>
      <rPr>
        <sz val="12"/>
        <rFont val="Calibri"/>
        <family val="2"/>
      </rPr>
      <t xml:space="preserve">, Nature Cell Biology 6, 731-740 (2004)). The protein binds to the motif CCCTCC, which is found in the promoters of many such genes in humans and many cell cycle genes in </t>
    </r>
    <r>
      <rPr>
        <i/>
        <sz val="12"/>
        <rFont val="Calibri"/>
        <family val="2"/>
      </rPr>
      <t>Dictyostelium (manuscript in preparation)</t>
    </r>
  </si>
  <si>
    <r>
      <t xml:space="preserve">similar (BLASTS both ways) to histone acetyltransferase complex SAGA/ADA, subunit ADA2 of yeast, which shows weak S-phase specific expression (Spellman et al, Mol Biol Cell 9, 3273-3297 (1998)); ADA2 interacts with the typeA histone acetyl transferase GCN5, which is conserved in </t>
    </r>
    <r>
      <rPr>
        <i/>
        <sz val="12"/>
        <rFont val="Calibri"/>
        <family val="2"/>
      </rPr>
      <t>Dictyostelium</t>
    </r>
    <r>
      <rPr>
        <sz val="12"/>
        <rFont val="Calibri"/>
        <family val="2"/>
      </rPr>
      <t>.</t>
    </r>
  </si>
  <si>
    <r>
      <t xml:space="preserve">similar to Cancer-Testis Antigen 1, also known as L-antigen or CTAG1/NY-ESO1, which is strongly expressed in fetal testis, adult spermatogonia, and premeiotic spermatocytes, and overexpressed in a wide variety of cancers (see Scanlan </t>
    </r>
    <r>
      <rPr>
        <i/>
        <sz val="12"/>
        <rFont val="Calibri"/>
        <family val="2"/>
      </rPr>
      <t>et al</t>
    </r>
    <r>
      <rPr>
        <sz val="12"/>
        <rFont val="Calibri"/>
        <family val="2"/>
      </rPr>
      <t xml:space="preserve">, Immunological Reviews 188, 22-32 (2002)); yeast homologue PCC1 is a transcription factor which recruits SAGA histone acetylase co-activator (Kisseleva-Romanova </t>
    </r>
    <r>
      <rPr>
        <i/>
        <sz val="12"/>
        <rFont val="Calibri"/>
        <family val="2"/>
      </rPr>
      <t>et al</t>
    </r>
    <r>
      <rPr>
        <sz val="12"/>
        <rFont val="Calibri"/>
        <family val="2"/>
      </rPr>
      <t>, EMBO Journal 25, 3576-3585 (2006).</t>
    </r>
  </si>
  <si>
    <r>
      <t xml:space="preserve">apparent </t>
    </r>
    <r>
      <rPr>
        <i/>
        <sz val="12"/>
        <rFont val="Calibri"/>
        <family val="2"/>
      </rPr>
      <t>Dictyostelium</t>
    </r>
    <r>
      <rPr>
        <sz val="12"/>
        <rFont val="Calibri"/>
        <family val="2"/>
      </rPr>
      <t xml:space="preserve">-specific protein containining  dnaJ chaperone domain and putative methylated-histone-binding chromo domain, possibly involved in chromatin assembly or disassembly.  No similar domain structure in CDART database.  </t>
    </r>
  </si>
  <si>
    <r>
      <t xml:space="preserve">bromodomain and forkhead-associated domain containing protein, similar to DDB_G0278469; the domain architecture is unique to </t>
    </r>
    <r>
      <rPr>
        <i/>
        <sz val="12"/>
        <rFont val="Calibri"/>
        <family val="2"/>
      </rPr>
      <t>Dictyostelium</t>
    </r>
    <r>
      <rPr>
        <sz val="12"/>
        <rFont val="Calibri"/>
        <family val="2"/>
      </rPr>
      <t xml:space="preserve">; some similarity to human protein polybromo of unknown function, but not the best hit for polybromo in the </t>
    </r>
    <r>
      <rPr>
        <i/>
        <sz val="12"/>
        <rFont val="Calibri"/>
        <family val="2"/>
      </rPr>
      <t>Dictyostelium</t>
    </r>
    <r>
      <rPr>
        <sz val="12"/>
        <rFont val="Calibri"/>
        <family val="2"/>
      </rPr>
      <t xml:space="preserve"> proteome</t>
    </r>
  </si>
  <si>
    <r>
      <t xml:space="preserve">bromodomain containing, wd40 containing, similar to human wdr9, broadly expressed and dynamic during development, also to </t>
    </r>
    <r>
      <rPr>
        <i/>
        <sz val="12"/>
        <rFont val="Calibri"/>
        <family val="2"/>
      </rPr>
      <t>Drosophila</t>
    </r>
    <r>
      <rPr>
        <sz val="12"/>
        <rFont val="Calibri"/>
        <family val="2"/>
      </rPr>
      <t xml:space="preserve"> ramshackle/brwd3 necessary for eye development, Mech Dev 123, 591-604 (2006), interacts with the Brahma-related gene 1, brg1</t>
    </r>
  </si>
  <si>
    <r>
      <t xml:space="preserve">oxidoreductase, biosynthetic protein overexpressed in </t>
    </r>
    <r>
      <rPr>
        <i/>
        <sz val="12"/>
        <rFont val="Calibri"/>
        <family val="2"/>
      </rPr>
      <t xml:space="preserve">Dictyostelium </t>
    </r>
    <r>
      <rPr>
        <sz val="12"/>
        <rFont val="Calibri"/>
        <family val="2"/>
      </rPr>
      <t xml:space="preserve">gametes, see Muramoto </t>
    </r>
    <r>
      <rPr>
        <i/>
        <sz val="12"/>
        <rFont val="Calibri"/>
        <family val="2"/>
      </rPr>
      <t>et al</t>
    </r>
    <r>
      <rPr>
        <sz val="12"/>
        <rFont val="Calibri"/>
        <family val="2"/>
      </rPr>
      <t>, Mech Devel 120, 965-975 (2003)</t>
    </r>
  </si>
  <si>
    <r>
      <t xml:space="preserve">germination-specific protein enriched in fusion-competent cells, see Muromoto </t>
    </r>
    <r>
      <rPr>
        <i/>
        <sz val="12"/>
        <rFont val="Calibri"/>
        <family val="2"/>
      </rPr>
      <t>et al</t>
    </r>
    <r>
      <rPr>
        <sz val="12"/>
        <rFont val="Calibri"/>
        <family val="2"/>
      </rPr>
      <t>, Mech Dev 120, 965-975 (2003)</t>
    </r>
  </si>
  <si>
    <r>
      <t xml:space="preserve">similar to countinA, a putative cell-density sensing factor in </t>
    </r>
    <r>
      <rPr>
        <i/>
        <sz val="12"/>
        <rFont val="Calibri"/>
        <family val="2"/>
      </rPr>
      <t>Dictyostelium</t>
    </r>
    <r>
      <rPr>
        <sz val="12"/>
        <rFont val="Calibri"/>
        <family val="2"/>
      </rPr>
      <t xml:space="preserve">; upregulated in cells competent to form macrocysts; see Muramoto </t>
    </r>
    <r>
      <rPr>
        <i/>
        <sz val="12"/>
        <rFont val="Calibri"/>
        <family val="2"/>
      </rPr>
      <t>et al</t>
    </r>
    <r>
      <rPr>
        <sz val="12"/>
        <rFont val="Calibri"/>
        <family val="2"/>
      </rPr>
      <t>, Mech Dev 120, 965-975 (2003)</t>
    </r>
  </si>
  <si>
    <r>
      <t xml:space="preserve">HssA family, see Vincente </t>
    </r>
    <r>
      <rPr>
        <i/>
        <sz val="12"/>
        <rFont val="Calibri"/>
        <family val="2"/>
      </rPr>
      <t>et al</t>
    </r>
    <r>
      <rPr>
        <sz val="12"/>
        <rFont val="Calibri"/>
        <family val="2"/>
      </rPr>
      <t xml:space="preserve">, BMC Microbiology 8, 1 (2008); most HssA family members are downregulated in </t>
    </r>
    <r>
      <rPr>
        <i/>
        <sz val="12"/>
        <rFont val="Calibri"/>
        <family val="2"/>
      </rPr>
      <t>rblA</t>
    </r>
    <r>
      <rPr>
        <sz val="12"/>
        <rFont val="Calibri"/>
        <family val="2"/>
      </rPr>
      <t xml:space="preserve"> disruptant.</t>
    </r>
  </si>
  <si>
    <r>
      <t xml:space="preserve">similar to </t>
    </r>
    <r>
      <rPr>
        <i/>
        <sz val="12"/>
        <rFont val="Calibri"/>
        <family val="2"/>
      </rPr>
      <t>Dictyostelium</t>
    </r>
    <r>
      <rPr>
        <sz val="12"/>
        <rFont val="Calibri"/>
        <family val="2"/>
      </rPr>
      <t xml:space="preserve"> spore coat proteins</t>
    </r>
  </si>
  <si>
    <r>
      <t xml:space="preserve">possible orthologue of SIVA, an E2F-induced proapoptotic protein in vertebrates, see Fortin </t>
    </r>
    <r>
      <rPr>
        <i/>
        <sz val="12"/>
        <rFont val="Calibri"/>
        <family val="2"/>
      </rPr>
      <t>et al</t>
    </r>
    <r>
      <rPr>
        <sz val="12"/>
        <rFont val="Calibri"/>
        <family val="2"/>
      </rPr>
      <t>, JBC 279, 28706-28714 (2004)</t>
    </r>
  </si>
  <si>
    <r>
      <t xml:space="preserve">mitochondrial anchored GTPase,  metazoan orthologue is called miro mitchondrial rho and is thought to be involved in the control of mitochondrial trafficking; </t>
    </r>
    <r>
      <rPr>
        <i/>
        <sz val="12"/>
        <rFont val="Calibri"/>
        <family val="2"/>
      </rPr>
      <t>Dictyostelium</t>
    </r>
    <r>
      <rPr>
        <sz val="12"/>
        <rFont val="Calibri"/>
        <family val="2"/>
      </rPr>
      <t xml:space="preserve"> knockout shows no change in mitochondrial localization (Vlahou </t>
    </r>
    <r>
      <rPr>
        <i/>
        <sz val="12"/>
        <rFont val="Calibri"/>
        <family val="2"/>
      </rPr>
      <t>et al</t>
    </r>
    <r>
      <rPr>
        <sz val="12"/>
        <rFont val="Calibri"/>
        <family val="2"/>
      </rPr>
      <t>, European Journal of Cell Biology 90, 342-355 (2011))</t>
    </r>
  </si>
  <si>
    <r>
      <t xml:space="preserve">BLASTs both ways to ACRC acidic repeat containing protein, conserved protein of unknown function (Nolte </t>
    </r>
    <r>
      <rPr>
        <i/>
        <sz val="12"/>
        <rFont val="Calibri"/>
        <family val="2"/>
      </rPr>
      <t>et al</t>
    </r>
    <r>
      <rPr>
        <sz val="12"/>
        <rFont val="Calibri"/>
        <family val="2"/>
      </rPr>
      <t xml:space="preserve">, Neurogenetics 3, 207-213 (2001)), </t>
    </r>
    <r>
      <rPr>
        <i/>
        <sz val="12"/>
        <rFont val="Calibri"/>
        <family val="2"/>
      </rPr>
      <t>Dictyostelium</t>
    </r>
    <r>
      <rPr>
        <sz val="12"/>
        <rFont val="Calibri"/>
        <family val="2"/>
      </rPr>
      <t xml:space="preserve"> protein lacks acid repeats</t>
    </r>
  </si>
  <si>
    <r>
      <t xml:space="preserve">DNAJ family protein, orthologue of dnaj-23 of </t>
    </r>
    <r>
      <rPr>
        <i/>
        <sz val="12"/>
        <rFont val="Calibri"/>
        <family val="2"/>
      </rPr>
      <t>Caenorhabditis</t>
    </r>
    <r>
      <rPr>
        <sz val="12"/>
        <rFont val="Calibri"/>
        <family val="2"/>
      </rPr>
      <t xml:space="preserve"> or dnaj-6 of maize, function unknown</t>
    </r>
  </si>
  <si>
    <r>
      <t xml:space="preserve">weakly similar (first BLAST hit, both ways) to an </t>
    </r>
    <r>
      <rPr>
        <i/>
        <sz val="12"/>
        <rFont val="Calibri"/>
        <family val="2"/>
      </rPr>
      <t>Oryza</t>
    </r>
    <r>
      <rPr>
        <sz val="12"/>
        <rFont val="Calibri"/>
        <family val="2"/>
      </rPr>
      <t xml:space="preserve"> protein of unknown function, also found in other plants</t>
    </r>
  </si>
  <si>
    <r>
      <t xml:space="preserve">Highly similar (BLASTs both ways) to vacuolar import and degradation protein Vid27 of </t>
    </r>
    <r>
      <rPr>
        <i/>
        <sz val="12"/>
        <rFont val="Calibri"/>
        <family val="2"/>
      </rPr>
      <t>S. pombe</t>
    </r>
    <r>
      <rPr>
        <sz val="12"/>
        <rFont val="Calibri"/>
        <family val="2"/>
      </rPr>
      <t>, required for fructose utilization, also found in fungi and plants, no known role in cell cycle</t>
    </r>
  </si>
  <si>
    <r>
      <t xml:space="preserve">similar (first identifiable BLAST hit, both ways) to cyr0, a putative cyanobacterial biosynthetic regulator, see Mihali </t>
    </r>
    <r>
      <rPr>
        <i/>
        <sz val="12"/>
        <rFont val="Calibri"/>
        <family val="2"/>
      </rPr>
      <t>et al</t>
    </r>
    <r>
      <rPr>
        <sz val="12"/>
        <rFont val="Calibri"/>
        <family val="2"/>
      </rPr>
      <t>, Applied and Environmental Microbiology 74, 716-722 (2008)</t>
    </r>
  </si>
  <si>
    <r>
      <t xml:space="preserve">similar to (mutual best BLAST hit) to the tellurite-resistance gene tehB of various bacteria.  The bacterial protein apparently utilizes S-adenosyl methionine in the reduction of tellulrite to metallic tellurium.  There are only a handful of hits to eukaryotic sequences and these are significantly more diverged from the </t>
    </r>
    <r>
      <rPr>
        <i/>
        <sz val="12"/>
        <rFont val="Calibri"/>
        <family val="2"/>
      </rPr>
      <t>Dictyostelium</t>
    </r>
    <r>
      <rPr>
        <sz val="12"/>
        <rFont val="Calibri"/>
        <family val="2"/>
      </rPr>
      <t xml:space="preserve"> gene than the bacterial sequences; possible laterally transferred gene.</t>
    </r>
  </si>
  <si>
    <r>
      <t xml:space="preserve">the one upregulated gene among 25 WDRs in Dictybase, in humans also known as Monad, which potentiates apoptosis in response to TNF-alpha, see Saeki </t>
    </r>
    <r>
      <rPr>
        <i/>
        <sz val="12"/>
        <rFont val="Calibri"/>
        <family val="2"/>
      </rPr>
      <t>et al</t>
    </r>
    <r>
      <rPr>
        <sz val="12"/>
        <rFont val="Calibri"/>
        <family val="2"/>
      </rPr>
      <t xml:space="preserve"> Biochem Biophys Res Commun 342, 568-572 (2006); mechanism unknown; Monad interacts with RPAP3 which independently interacts with reptin</t>
    </r>
  </si>
  <si>
    <r>
      <t xml:space="preserve">member of small </t>
    </r>
    <r>
      <rPr>
        <i/>
        <sz val="12"/>
        <rFont val="Calibri"/>
        <family val="2"/>
      </rPr>
      <t>Dictyostelium</t>
    </r>
    <r>
      <rPr>
        <sz val="12"/>
        <rFont val="Calibri"/>
        <family val="2"/>
      </rPr>
      <t xml:space="preserve"> family, conserved (first BLAST hit, both ways) to a Hydra protein of unknown function</t>
    </r>
  </si>
  <si>
    <r>
      <t xml:space="preserve">atypical formin; single one of 10 </t>
    </r>
    <r>
      <rPr>
        <i/>
        <sz val="12"/>
        <rFont val="Calibri"/>
        <family val="2"/>
      </rPr>
      <t>Dictyostelium</t>
    </r>
    <r>
      <rPr>
        <sz val="12"/>
        <rFont val="Calibri"/>
        <family val="2"/>
      </rPr>
      <t xml:space="preserve"> formins which is RblA-regulated.  </t>
    </r>
  </si>
  <si>
    <r>
      <t xml:space="preserve">dual specificity protein phosphatase similar to DDB_G0285449, which is 2.5-fold upregulated in the </t>
    </r>
    <r>
      <rPr>
        <i/>
        <sz val="12"/>
        <rFont val="Calibri"/>
        <family val="2"/>
      </rPr>
      <t>rblA</t>
    </r>
    <r>
      <rPr>
        <sz val="12"/>
        <rFont val="Calibri"/>
        <family val="2"/>
      </rPr>
      <t xml:space="preserve"> disruptant.   </t>
    </r>
  </si>
  <si>
    <r>
      <t xml:space="preserve">similar to </t>
    </r>
    <r>
      <rPr>
        <i/>
        <sz val="12"/>
        <rFont val="Calibri"/>
        <family val="2"/>
      </rPr>
      <t>P. pallidum</t>
    </r>
    <r>
      <rPr>
        <sz val="12"/>
        <rFont val="Calibri"/>
        <family val="2"/>
      </rPr>
      <t xml:space="preserve"> cell surface glycoprotein</t>
    </r>
  </si>
  <si>
    <r>
      <t xml:space="preserve">contains 3 SMC domains (chromosome separation ATPases) but is otherwise unique to </t>
    </r>
    <r>
      <rPr>
        <i/>
        <sz val="12"/>
        <rFont val="Calibri"/>
        <family val="2"/>
      </rPr>
      <t>Dictyostelium</t>
    </r>
  </si>
  <si>
    <r>
      <t xml:space="preserve">contains conserved domain DUF2418 of unknown function; no significant homology; </t>
    </r>
    <r>
      <rPr>
        <i/>
        <sz val="12"/>
        <rFont val="Calibri"/>
        <family val="2"/>
      </rPr>
      <t>D. purpureum</t>
    </r>
    <r>
      <rPr>
        <sz val="12"/>
        <rFont val="Calibri"/>
        <family val="2"/>
      </rPr>
      <t xml:space="preserve"> gene contains smyd3 binding site</t>
    </r>
  </si>
  <si>
    <r>
      <t xml:space="preserve">tetratricopeptide domain-containing, dnaJ domain containing protein, apparently unique to </t>
    </r>
    <r>
      <rPr>
        <i/>
        <sz val="12"/>
        <rFont val="Calibri"/>
        <family val="2"/>
      </rPr>
      <t>Dictyostelium</t>
    </r>
    <r>
      <rPr>
        <sz val="12"/>
        <rFont val="Calibri"/>
        <family val="2"/>
      </rPr>
      <t>. The TPR domain is putative protein-protein interaction domain</t>
    </r>
  </si>
  <si>
    <r>
      <t xml:space="preserve">conserved in </t>
    </r>
    <r>
      <rPr>
        <i/>
        <sz val="12"/>
        <rFont val="Calibri"/>
        <family val="2"/>
      </rPr>
      <t>Polysphondylium</t>
    </r>
    <r>
      <rPr>
        <sz val="12"/>
        <rFont val="Calibri"/>
        <family val="2"/>
      </rPr>
      <t>, no further significant homology</t>
    </r>
  </si>
  <si>
    <r>
      <t xml:space="preserve">member of </t>
    </r>
    <r>
      <rPr>
        <i/>
        <sz val="12"/>
        <rFont val="Calibri"/>
        <family val="2"/>
      </rPr>
      <t>Dictyostelium</t>
    </r>
    <r>
      <rPr>
        <sz val="12"/>
        <rFont val="Calibri"/>
        <family val="2"/>
      </rPr>
      <t xml:space="preserve"> family, no significant homology outside </t>
    </r>
    <r>
      <rPr>
        <i/>
        <sz val="12"/>
        <rFont val="Calibri"/>
        <family val="2"/>
      </rPr>
      <t>Dictyostelium</t>
    </r>
  </si>
  <si>
    <r>
      <t xml:space="preserve">member of </t>
    </r>
    <r>
      <rPr>
        <i/>
        <sz val="12"/>
        <rFont val="Calibri"/>
        <family val="2"/>
      </rPr>
      <t>Dictyostelium</t>
    </r>
    <r>
      <rPr>
        <sz val="12"/>
        <rFont val="Calibri"/>
        <family val="2"/>
      </rPr>
      <t xml:space="preserve"> gene family, no significant homology outside </t>
    </r>
    <r>
      <rPr>
        <i/>
        <sz val="12"/>
        <rFont val="Calibri"/>
        <family val="2"/>
      </rPr>
      <t>Dictyostelium</t>
    </r>
  </si>
  <si>
    <r>
      <t xml:space="preserve">conserved in </t>
    </r>
    <r>
      <rPr>
        <i/>
        <sz val="12"/>
        <rFont val="Calibri"/>
        <family val="2"/>
      </rPr>
      <t>Polysphondylium</t>
    </r>
    <r>
      <rPr>
        <sz val="12"/>
        <rFont val="Calibri"/>
        <family val="2"/>
      </rPr>
      <t>; no further significant homology</t>
    </r>
  </si>
  <si>
    <r>
      <t xml:space="preserve">member of </t>
    </r>
    <r>
      <rPr>
        <i/>
        <sz val="12"/>
        <rFont val="Calibri"/>
        <family val="2"/>
      </rPr>
      <t>Dictyostelium</t>
    </r>
    <r>
      <rPr>
        <sz val="12"/>
        <rFont val="Calibri"/>
        <family val="2"/>
      </rPr>
      <t xml:space="preserve"> gene family, conserved in </t>
    </r>
    <r>
      <rPr>
        <i/>
        <sz val="12"/>
        <rFont val="Calibri"/>
        <family val="2"/>
      </rPr>
      <t>Polysphondylium</t>
    </r>
    <r>
      <rPr>
        <sz val="12"/>
        <rFont val="Calibri"/>
        <family val="2"/>
      </rPr>
      <t>, no further significant homology</t>
    </r>
  </si>
  <si>
    <r>
      <t xml:space="preserve">member of small </t>
    </r>
    <r>
      <rPr>
        <i/>
        <sz val="12"/>
        <rFont val="Calibri"/>
        <family val="2"/>
      </rPr>
      <t>Dictyostelium</t>
    </r>
    <r>
      <rPr>
        <sz val="12"/>
        <rFont val="Calibri"/>
        <family val="2"/>
      </rPr>
      <t xml:space="preserve"> gene family, no significant homology outside </t>
    </r>
    <r>
      <rPr>
        <i/>
        <sz val="12"/>
        <rFont val="Calibri"/>
        <family val="2"/>
      </rPr>
      <t>Dictyostelium</t>
    </r>
  </si>
  <si>
    <r>
      <rPr>
        <sz val="12"/>
        <rFont val="Calibri"/>
        <family val="2"/>
      </rPr>
      <t>Gene Name</t>
    </r>
    <r>
      <rPr>
        <sz val="12"/>
        <color indexed="55"/>
        <rFont val="Calibri"/>
        <family val="2"/>
      </rPr>
      <t xml:space="preserve">
-----------------
</t>
    </r>
    <r>
      <rPr>
        <b/>
        <sz val="12"/>
        <color indexed="55"/>
        <rFont val="Calibri"/>
        <family val="2"/>
      </rPr>
      <t>grey indicates gene whose transcript is not substantially regulated by
rblA but is included for comparison</t>
    </r>
  </si>
  <si>
    <r>
      <t xml:space="preserve">developmental expression
-------------------------
</t>
    </r>
    <r>
      <rPr>
        <b/>
        <sz val="12"/>
        <color indexed="17"/>
        <rFont val="Calibri"/>
        <family val="2"/>
      </rPr>
      <t>green</t>
    </r>
    <r>
      <rPr>
        <sz val="12"/>
        <rFont val="Calibri"/>
        <family val="2"/>
      </rPr>
      <t xml:space="preserve"> indicates pattern typical for cell cycle genes</t>
    </r>
  </si>
  <si>
    <r>
      <t>p</t>
    </r>
    <r>
      <rPr>
        <b/>
        <sz val="12"/>
        <rFont val="Calibri"/>
        <family val="2"/>
      </rPr>
      <t xml:space="preserve"> for null hypothesis (no overall effect of rblA)</t>
    </r>
  </si>
  <si>
    <r>
      <t xml:space="preserve">time of overexpression in </t>
    </r>
    <r>
      <rPr>
        <i/>
        <sz val="12"/>
        <rFont val="Calibri"/>
        <family val="2"/>
      </rPr>
      <t xml:space="preserve">rblA </t>
    </r>
    <r>
      <rPr>
        <sz val="12"/>
        <rFont val="Calibri"/>
        <family val="2"/>
      </rPr>
      <t xml:space="preserve">disruptant
--------------------------
</t>
    </r>
    <r>
      <rPr>
        <b/>
        <sz val="12"/>
        <color indexed="17"/>
        <rFont val="Calibri"/>
        <family val="2"/>
      </rPr>
      <t>green</t>
    </r>
    <r>
      <rPr>
        <sz val="12"/>
        <rFont val="Calibri"/>
        <family val="2"/>
      </rPr>
      <t xml:space="preserve"> indicates pattern typical for cell cycle genes</t>
    </r>
  </si>
  <si>
    <r>
      <t xml:space="preserve">cell-cycle regulation
--------------------------
</t>
    </r>
    <r>
      <rPr>
        <b/>
        <sz val="12"/>
        <color indexed="17"/>
        <rFont val="Calibri"/>
        <family val="2"/>
      </rPr>
      <t>green</t>
    </r>
    <r>
      <rPr>
        <sz val="12"/>
        <rFont val="Calibri"/>
        <family val="2"/>
      </rPr>
      <t xml:space="preserve"> indicates pattern typical for cell cycle genes</t>
    </r>
  </si>
  <si>
    <r>
      <t xml:space="preserve">data on expression in </t>
    </r>
    <r>
      <rPr>
        <i/>
        <sz val="12"/>
        <rFont val="Calibri"/>
        <family val="2"/>
      </rPr>
      <t>rblA</t>
    </r>
    <r>
      <rPr>
        <sz val="12"/>
        <rFont val="Calibri"/>
        <family val="2"/>
      </rPr>
      <t xml:space="preserve"> disruptant</t>
    </r>
  </si>
  <si>
    <t>rblA- devel</t>
  </si>
  <si>
    <t>rblA- total</t>
  </si>
  <si>
    <r>
      <t>Table S1 contains raw data on genes discussed in this paper</t>
    </r>
    <r>
      <rPr>
        <sz val="10"/>
        <rFont val="Calibri"/>
        <family val="2"/>
      </rPr>
      <t xml:space="preserve">
The data are on the next tab (tabs are on the lower left of the screen)
To aid in visualizing the data, this sheet incorporates </t>
    </r>
    <r>
      <rPr>
        <b/>
        <sz val="10"/>
        <rFont val="Calibri"/>
        <family val="2"/>
      </rPr>
      <t>macros</t>
    </r>
    <r>
      <rPr>
        <sz val="10"/>
        <rFont val="Calibri"/>
        <family val="2"/>
      </rPr>
      <t xml:space="preserve">
</t>
    </r>
    <r>
      <rPr>
        <i/>
        <sz val="10"/>
        <rFont val="Calibri"/>
        <family val="2"/>
      </rPr>
      <t>The raw data is accessible without macros</t>
    </r>
    <r>
      <rPr>
        <sz val="10"/>
        <rFont val="Calibri"/>
        <family val="2"/>
      </rPr>
      <t xml:space="preserve">
If you wish to use the graphing  feature, you will probably need to</t>
    </r>
    <r>
      <rPr>
        <b/>
        <sz val="10"/>
        <rFont val="Calibri"/>
        <family val="2"/>
      </rPr>
      <t xml:space="preserve"> change your Excel security settings</t>
    </r>
    <r>
      <rPr>
        <sz val="10"/>
        <rFont val="Calibri"/>
        <family val="2"/>
      </rPr>
      <t xml:space="preserve"> 
(go to </t>
    </r>
    <r>
      <rPr>
        <b/>
        <sz val="10"/>
        <rFont val="Calibri"/>
        <family val="2"/>
      </rPr>
      <t>Extras-Macros-Security</t>
    </r>
    <r>
      <rPr>
        <sz val="10"/>
        <rFont val="Calibri"/>
        <family val="2"/>
      </rPr>
      <t>, check "</t>
    </r>
    <r>
      <rPr>
        <b/>
        <sz val="10"/>
        <rFont val="Calibri"/>
        <family val="2"/>
      </rPr>
      <t>Intermediate</t>
    </r>
    <r>
      <rPr>
        <sz val="10"/>
        <rFont val="Calibri"/>
        <family val="2"/>
      </rPr>
      <t xml:space="preserve">"); then </t>
    </r>
    <r>
      <rPr>
        <b/>
        <sz val="10"/>
        <rFont val="Calibri"/>
        <family val="2"/>
      </rPr>
      <t>close and re-open</t>
    </r>
    <r>
      <rPr>
        <sz val="10"/>
        <rFont val="Calibri"/>
        <family val="2"/>
      </rPr>
      <t xml:space="preserve"> the spreadsheet)
To graph the data for </t>
    </r>
    <r>
      <rPr>
        <b/>
        <sz val="10"/>
        <rFont val="Calibri"/>
        <family val="2"/>
      </rPr>
      <t>any gene</t>
    </r>
    <r>
      <rPr>
        <sz val="10"/>
        <rFont val="Calibri"/>
        <family val="2"/>
      </rPr>
      <t>,  click on the Gene Name, then press &lt;</t>
    </r>
    <r>
      <rPr>
        <sz val="10"/>
        <color indexed="10"/>
        <rFont val="Calibri"/>
        <family val="2"/>
      </rPr>
      <t>cntrl g</t>
    </r>
    <r>
      <rPr>
        <sz val="10"/>
        <rFont val="Calibri"/>
        <family val="2"/>
      </rPr>
      <t>&gt;     (</t>
    </r>
    <r>
      <rPr>
        <sz val="10"/>
        <color indexed="10"/>
        <rFont val="Calibri"/>
        <family val="2"/>
      </rPr>
      <t>g</t>
    </r>
    <r>
      <rPr>
        <sz val="10"/>
        <rFont val="Calibri"/>
        <family val="2"/>
      </rPr>
      <t xml:space="preserve"> stands for</t>
    </r>
    <r>
      <rPr>
        <sz val="10"/>
        <color indexed="10"/>
        <rFont val="Calibri"/>
        <family val="2"/>
      </rPr>
      <t xml:space="preserve"> g</t>
    </r>
    <r>
      <rPr>
        <sz val="10"/>
        <rFont val="Calibri"/>
        <family val="2"/>
      </rPr>
      <t xml:space="preserve">raph)
To graph the </t>
    </r>
    <r>
      <rPr>
        <b/>
        <sz val="10"/>
        <rFont val="Calibri"/>
        <family val="2"/>
      </rPr>
      <t>next gene</t>
    </r>
    <r>
      <rPr>
        <sz val="10"/>
        <rFont val="Calibri"/>
        <family val="2"/>
      </rPr>
      <t>,                 click on the Gene Name, then press &lt;</t>
    </r>
    <r>
      <rPr>
        <sz val="10"/>
        <color indexed="10"/>
        <rFont val="Calibri"/>
        <family val="2"/>
      </rPr>
      <t>cntrl</t>
    </r>
    <r>
      <rPr>
        <sz val="10"/>
        <rFont val="Calibri"/>
        <family val="2"/>
      </rPr>
      <t xml:space="preserve"> </t>
    </r>
    <r>
      <rPr>
        <sz val="10"/>
        <color indexed="10"/>
        <rFont val="Calibri"/>
        <family val="2"/>
      </rPr>
      <t>n</t>
    </r>
    <r>
      <rPr>
        <sz val="10"/>
        <rFont val="Calibri"/>
        <family val="2"/>
      </rPr>
      <t>&gt;      (</t>
    </r>
    <r>
      <rPr>
        <sz val="10"/>
        <color indexed="10"/>
        <rFont val="Calibri"/>
        <family val="2"/>
      </rPr>
      <t>n</t>
    </r>
    <r>
      <rPr>
        <sz val="10"/>
        <rFont val="Calibri"/>
        <family val="2"/>
      </rPr>
      <t xml:space="preserve"> stands for </t>
    </r>
    <r>
      <rPr>
        <sz val="10"/>
        <color indexed="10"/>
        <rFont val="Calibri"/>
        <family val="2"/>
      </rPr>
      <t>n</t>
    </r>
    <r>
      <rPr>
        <sz val="10"/>
        <rFont val="Calibri"/>
        <family val="2"/>
      </rPr>
      <t xml:space="preserve">ext)
To graph the </t>
    </r>
    <r>
      <rPr>
        <b/>
        <sz val="10"/>
        <rFont val="Calibri"/>
        <family val="2"/>
      </rPr>
      <t>previous gene</t>
    </r>
    <r>
      <rPr>
        <sz val="10"/>
        <rFont val="Calibri"/>
        <family val="2"/>
      </rPr>
      <t>,      click on the Gene Name,  then press &lt;</t>
    </r>
    <r>
      <rPr>
        <sz val="10"/>
        <color indexed="10"/>
        <rFont val="Calibri"/>
        <family val="2"/>
      </rPr>
      <t>cntrl p</t>
    </r>
    <r>
      <rPr>
        <sz val="10"/>
        <rFont val="Calibri"/>
        <family val="2"/>
      </rPr>
      <t>&gt;     (</t>
    </r>
    <r>
      <rPr>
        <sz val="10"/>
        <color indexed="10"/>
        <rFont val="Calibri"/>
        <family val="2"/>
      </rPr>
      <t>p</t>
    </r>
    <r>
      <rPr>
        <sz val="10"/>
        <rFont val="Calibri"/>
        <family val="2"/>
      </rPr>
      <t xml:space="preserve"> stands for </t>
    </r>
    <r>
      <rPr>
        <sz val="10"/>
        <color indexed="10"/>
        <rFont val="Calibri"/>
        <family val="2"/>
      </rPr>
      <t>p</t>
    </r>
    <r>
      <rPr>
        <sz val="10"/>
        <rFont val="Calibri"/>
        <family val="2"/>
      </rPr>
      <t xml:space="preserve">revious)
To </t>
    </r>
    <r>
      <rPr>
        <b/>
        <sz val="10"/>
        <rFont val="Calibri"/>
        <family val="2"/>
      </rPr>
      <t>search</t>
    </r>
    <r>
      <rPr>
        <sz val="10"/>
        <rFont val="Calibri"/>
        <family val="2"/>
      </rPr>
      <t xml:space="preserve"> for a gene of interest,  </t>
    </r>
    <r>
      <rPr>
        <sz val="10"/>
        <color indexed="12"/>
        <rFont val="Calibri"/>
        <family val="2"/>
      </rPr>
      <t>enter the Gene Name</t>
    </r>
    <r>
      <rPr>
        <sz val="10"/>
        <rFont val="Calibri"/>
        <family val="2"/>
      </rPr>
      <t xml:space="preserve"> in the </t>
    </r>
    <r>
      <rPr>
        <sz val="10"/>
        <color indexed="12"/>
        <rFont val="Calibri"/>
        <family val="2"/>
      </rPr>
      <t>search box</t>
    </r>
    <r>
      <rPr>
        <sz val="10"/>
        <rFont val="Calibri"/>
        <family val="2"/>
      </rPr>
      <t>, then press &lt;ENTER&gt; and &gt;</t>
    </r>
    <r>
      <rPr>
        <sz val="10"/>
        <color indexed="12"/>
        <rFont val="Calibri"/>
        <family val="2"/>
      </rPr>
      <t>cntrl f</t>
    </r>
    <r>
      <rPr>
        <sz val="10"/>
        <rFont val="Calibri"/>
        <family val="2"/>
      </rPr>
      <t>&gt;  (</t>
    </r>
    <r>
      <rPr>
        <sz val="10"/>
        <color indexed="12"/>
        <rFont val="Calibri"/>
        <family val="2"/>
      </rPr>
      <t>f</t>
    </r>
    <r>
      <rPr>
        <sz val="10"/>
        <rFont val="Calibri"/>
        <family val="2"/>
      </rPr>
      <t xml:space="preserve"> stands for </t>
    </r>
    <r>
      <rPr>
        <sz val="10"/>
        <color indexed="12"/>
        <rFont val="Calibri"/>
        <family val="2"/>
      </rPr>
      <t>f</t>
    </r>
    <r>
      <rPr>
        <sz val="10"/>
        <rFont val="Calibri"/>
        <family val="2"/>
      </rPr>
      <t xml:space="preserve">ind)
To </t>
    </r>
    <r>
      <rPr>
        <b/>
        <sz val="10"/>
        <rFont val="Calibri"/>
        <family val="2"/>
      </rPr>
      <t>return to the search box</t>
    </r>
    <r>
      <rPr>
        <sz val="10"/>
        <rFont val="Calibri"/>
        <family val="2"/>
      </rPr>
      <t>, press &lt;</t>
    </r>
    <r>
      <rPr>
        <sz val="10"/>
        <color indexed="12"/>
        <rFont val="Calibri"/>
        <family val="2"/>
      </rPr>
      <t>cntrl t</t>
    </r>
    <r>
      <rPr>
        <sz val="10"/>
        <rFont val="Calibri"/>
        <family val="2"/>
      </rPr>
      <t>&gt;  (</t>
    </r>
    <r>
      <rPr>
        <sz val="10"/>
        <color indexed="12"/>
        <rFont val="Calibri"/>
        <family val="2"/>
      </rPr>
      <t xml:space="preserve">t </t>
    </r>
    <r>
      <rPr>
        <sz val="10"/>
        <rFont val="Calibri"/>
        <family val="2"/>
      </rPr>
      <t>stands for</t>
    </r>
    <r>
      <rPr>
        <sz val="10"/>
        <color indexed="12"/>
        <rFont val="Calibri"/>
        <family val="2"/>
      </rPr>
      <t xml:space="preserve"> top</t>
    </r>
    <r>
      <rPr>
        <sz val="10"/>
        <rFont val="Calibri"/>
        <family val="2"/>
      </rPr>
      <t xml:space="preserve">)
The error bars are calculated as confidence intervals for the Poisson distribution (see link below)
The pre-set confidence level is  </t>
    </r>
    <r>
      <rPr>
        <b/>
        <sz val="10"/>
        <rFont val="Calibri"/>
        <family val="2"/>
      </rPr>
      <t>0.95</t>
    </r>
    <r>
      <rPr>
        <sz val="10"/>
        <rFont val="Calibri"/>
        <family val="2"/>
      </rPr>
      <t xml:space="preserve">, which corresponds roughly to "plus or minus two standard deviations"
You may reset the confidence level. Higher confidence gives larger error bars
The error bars will disappear if you set the confidence at </t>
    </r>
    <r>
      <rPr>
        <b/>
        <sz val="10"/>
        <rFont val="Calibri"/>
        <family val="2"/>
      </rPr>
      <t>0</t>
    </r>
    <r>
      <rPr>
        <sz val="10"/>
        <rFont val="Calibri"/>
        <family val="2"/>
      </rPr>
      <t xml:space="preserve">
The spread sheet works correctly up to confidence level </t>
    </r>
    <r>
      <rPr>
        <b/>
        <sz val="10"/>
        <rFont val="Calibri"/>
        <family val="2"/>
      </rPr>
      <t>0.99; at higher confidence levels 
     problems with the approximations cause unrealistic unsymmetrical error bars</t>
    </r>
    <r>
      <rPr>
        <sz val="10"/>
        <rFont val="Calibri"/>
        <family val="2"/>
      </rPr>
      <t xml:space="preserve">
Setting the level at </t>
    </r>
    <r>
      <rPr>
        <b/>
        <sz val="10"/>
        <rFont val="Calibri"/>
        <family val="2"/>
      </rPr>
      <t>1</t>
    </r>
    <r>
      <rPr>
        <sz val="10"/>
        <rFont val="Calibri"/>
        <family val="2"/>
      </rPr>
      <t xml:space="preserve"> causes an algorithm to fail and the bars will not be displayed correctly
</t>
    </r>
    <r>
      <rPr>
        <sz val="10"/>
        <color indexed="17"/>
        <rFont val="Calibri"/>
        <family val="2"/>
      </rPr>
      <t>This spreadsheet is write-protected to avoid accidents  
To unprotect, go to Extras-Sheet-Protection.  No password is necessary</t>
    </r>
  </si>
  <si>
    <r>
      <t>Instructions for Macintosh users</t>
    </r>
    <r>
      <rPr>
        <sz val="10"/>
        <rFont val="Calibri"/>
        <family val="2"/>
      </rPr>
      <t xml:space="preserve">
This spread sheet should run as described above if you have </t>
    </r>
    <r>
      <rPr>
        <b/>
        <sz val="10"/>
        <rFont val="Calibri"/>
        <family val="2"/>
      </rPr>
      <t>Office 2004 for Mac</t>
    </r>
    <r>
      <rPr>
        <sz val="10"/>
        <rFont val="Calibri"/>
        <family val="2"/>
      </rPr>
      <t xml:space="preserve">.
If you have this office version, just follow the directions in the top box
</t>
    </r>
    <r>
      <rPr>
        <b/>
        <sz val="10"/>
        <rFont val="Calibri"/>
        <family val="2"/>
      </rPr>
      <t>Office 2008 for Mac</t>
    </r>
    <r>
      <rPr>
        <sz val="10"/>
        <rFont val="Calibri"/>
        <family val="2"/>
      </rPr>
      <t xml:space="preserve"> does not run Visual Basic macros.  Users are invited to use two AppleScript files (available below).
Please store these scripts in the file  /Users/your Username/Documents/Microsoft User Data/Excel Script Menu Items/
When you open Excel, these scripts should appear as menu items in the "Automator" (just to the right of the Help menu)
We suggest that you first scroll to a gene that interests you, click on the gene name, and start the script "graph this gene".
Graphs showing the expression in development, in the cell cycle, and in the </t>
    </r>
    <r>
      <rPr>
        <i/>
        <sz val="10"/>
        <rFont val="Calibri"/>
        <family val="2"/>
      </rPr>
      <t>rblA</t>
    </r>
    <r>
      <rPr>
        <sz val="10"/>
        <rFont val="Calibri"/>
        <family val="2"/>
      </rPr>
      <t xml:space="preserve"> disruptant should appear at the bottom of the screen
You can also search for a gene  by typing the name of the gene in cell B1 and starting the script "table1_search_editable"
These scripts will not work with some older versions of the AppleScript Editor or the AppleScript Executer  
You may have to update these files.  This update should be free
</t>
    </r>
  </si>
  <si>
    <t xml:space="preserve">confidence level      (0 to 1) </t>
  </si>
  <si>
    <r>
      <t xml:space="preserve">total hits </t>
    </r>
    <r>
      <rPr>
        <i/>
        <sz val="12"/>
        <rFont val="Calibri"/>
        <family val="2"/>
      </rPr>
      <t>rblA</t>
    </r>
    <r>
      <rPr>
        <sz val="12"/>
        <rFont val="Calibri"/>
        <family val="2"/>
      </rPr>
      <t xml:space="preserve"> disruptant</t>
    </r>
  </si>
  <si>
    <r>
      <t xml:space="preserve">hits </t>
    </r>
    <r>
      <rPr>
        <i/>
        <sz val="12"/>
        <rFont val="Calibri"/>
        <family val="2"/>
      </rPr>
      <t>rblA</t>
    </r>
    <r>
      <rPr>
        <sz val="12"/>
        <rFont val="Calibri"/>
        <family val="2"/>
      </rPr>
      <t xml:space="preserve"> disruptant late development</t>
    </r>
  </si>
  <si>
    <t>hits wt late development</t>
  </si>
  <si>
    <r>
      <t xml:space="preserve">hits </t>
    </r>
    <r>
      <rPr>
        <i/>
        <sz val="12"/>
        <rFont val="Calibri"/>
        <family val="2"/>
      </rPr>
      <t>rblA</t>
    </r>
    <r>
      <rPr>
        <sz val="12"/>
        <rFont val="Calibri"/>
        <family val="2"/>
      </rPr>
      <t xml:space="preserve"> disruptant growth phase</t>
    </r>
  </si>
  <si>
    <t>total hits asynchronous</t>
  </si>
  <si>
    <t>icpA (INCENP)</t>
  </si>
  <si>
    <t>expected</t>
  </si>
  <si>
    <t>total hits wildtype</t>
  </si>
  <si>
    <t>hits 0h</t>
  </si>
  <si>
    <t>hits 4h</t>
  </si>
  <si>
    <t>hits 8h</t>
  </si>
  <si>
    <t>hits 12h</t>
  </si>
  <si>
    <t>hits 16h</t>
  </si>
  <si>
    <t>hits 20h</t>
  </si>
  <si>
    <t>hits 24h</t>
  </si>
  <si>
    <t>hits T0 replicate</t>
  </si>
  <si>
    <t>hits T1 replicate</t>
  </si>
  <si>
    <t>hits T3 replicate</t>
  </si>
  <si>
    <t>hits T6</t>
  </si>
  <si>
    <t>hits T7</t>
  </si>
  <si>
    <t>rblA-  veg</t>
  </si>
  <si>
    <t>wt     veg</t>
  </si>
  <si>
    <t>wt   total</t>
  </si>
  <si>
    <t>fold repression by RblA in wild-type cells</t>
  </si>
  <si>
    <t>not RblA regulated</t>
  </si>
  <si>
    <t>Comparison between biological replicates</t>
  </si>
  <si>
    <t>fold repression by RblA in wildtype cells Biological1</t>
  </si>
  <si>
    <t>fold repression by RblA in wildtype cells Biological2</t>
  </si>
  <si>
    <t>minimum early devel</t>
  </si>
  <si>
    <t>growth and terminal</t>
  </si>
  <si>
    <t>growth</t>
  </si>
  <si>
    <t>repair</t>
  </si>
  <si>
    <t>not substantially RblA regulated</t>
  </si>
  <si>
    <t xml:space="preserve">NHEJ </t>
  </si>
  <si>
    <t>NHEJ</t>
  </si>
  <si>
    <r>
      <t xml:space="preserve">polo like kinase, in </t>
    </r>
    <r>
      <rPr>
        <i/>
        <sz val="12"/>
        <rFont val="Calibri"/>
        <family val="2"/>
      </rPr>
      <t>Dictyostelium</t>
    </r>
    <r>
      <rPr>
        <sz val="12"/>
        <rFont val="Calibri"/>
        <family val="2"/>
      </rPr>
      <t xml:space="preserve"> a single gene; </t>
    </r>
    <r>
      <rPr>
        <i/>
        <sz val="12"/>
        <rFont val="Calibri"/>
        <family val="2"/>
      </rPr>
      <t>Dictyostelium</t>
    </r>
    <r>
      <rPr>
        <sz val="12"/>
        <rFont val="Calibri"/>
        <family val="2"/>
      </rPr>
      <t xml:space="preserve"> Plk is a centrosomal protein (Schulz </t>
    </r>
    <r>
      <rPr>
        <i/>
        <sz val="12"/>
        <rFont val="Calibri"/>
        <family val="2"/>
      </rPr>
      <t>et al</t>
    </r>
    <r>
      <rPr>
        <sz val="12"/>
        <rFont val="Calibri"/>
        <family val="2"/>
      </rPr>
      <t>, Cell Motility Cytoskeleton 66, 915 (2009))</t>
    </r>
  </si>
  <si>
    <r>
      <t xml:space="preserve">similar to Trigger Of Mitotic Entry, aka TOME-1, which associates with Skp-1 and is necessary for the destruction of Wee kinase, see Ayad </t>
    </r>
    <r>
      <rPr>
        <i/>
        <sz val="12"/>
        <rFont val="Calibri"/>
        <family val="2"/>
      </rPr>
      <t>et al</t>
    </r>
    <r>
      <rPr>
        <sz val="12"/>
        <rFont val="Calibri"/>
        <family val="2"/>
      </rPr>
      <t>, Cell 113, 101 (2003)</t>
    </r>
  </si>
  <si>
    <t>origin recognition complex subunit 3</t>
  </si>
  <si>
    <t>similar to DNA polymerase epsilon subunit A in yeast and vertebrates; thought to be involved in DNA replication, DNA repair, and cell cycle checkpoint control in eukaryotes (Dictybase)</t>
  </si>
  <si>
    <r>
      <t xml:space="preserve">similar to CTF8, which forms a complex with CTF18 and DCC1; which is involved in PCNA-loading or unloading and is required for sister chromatid cohesion; may allow the replication fork to pass through established cohesin rings; see Farina </t>
    </r>
    <r>
      <rPr>
        <i/>
        <sz val="12"/>
        <rFont val="Calibri"/>
        <family val="2"/>
      </rPr>
      <t>et al</t>
    </r>
    <r>
      <rPr>
        <sz val="12"/>
        <rFont val="Calibri"/>
        <family val="2"/>
      </rPr>
      <t xml:space="preserve">, Journal of Biological Chemistry 283, 20925-20936 (2008) </t>
    </r>
  </si>
  <si>
    <t>DNA single-strand binding protein, coats DNA in unreplicated gap in first step of lesion repair by homologous recombination; note that putative error-prone polymerase polZ is not RblA-regulated and presumably plays no role in replication-coupled processes</t>
  </si>
  <si>
    <t>rad51 homologue; forms nucleoprotein filament together with ssDNA and Rfa1</t>
  </si>
  <si>
    <t>putative orthologue of the vertebrate topoisomerase binding protein TopBP1, which recruits 9-1-1 to DNA lesions; weakly RblA regulated, included here for comparison</t>
  </si>
  <si>
    <r>
      <t xml:space="preserve">9-1-1-checkpoint clamp complex subunit, loaded onto DNA at sites of DNA damage, activates ATR-mediated phosphorylation for replication fork stabilization and repair; function said to be replication-coupled (Lupardus </t>
    </r>
    <r>
      <rPr>
        <i/>
        <sz val="12"/>
        <rFont val="Calibri"/>
        <family val="2"/>
      </rPr>
      <t>et al</t>
    </r>
    <r>
      <rPr>
        <sz val="12"/>
        <rFont val="Calibri"/>
        <family val="2"/>
      </rPr>
      <t>, Genes Dev 16, 2327-2332 (2002)); rad1 and rad17 are also involved in this pathway but show much lower induction factors, suggesting that they also have other roles</t>
    </r>
  </si>
  <si>
    <t>interacts with Rfc2-5 to load 9-1-1-complex; not substantially regulated by RblA; included here for comparison</t>
  </si>
  <si>
    <t>9-1-1-checkpoint clamp complex subunit, loaded onto DNA at sites of DNA damage, activates ATR-mediated phosphorylation for replication fork stabilization and repair; function said to be replication-coupled (Lupardus et al, Genes Dev 16, 2327-2332(2002)); rad1 and rad17 are also involved in this pathway but show much lower induction factors, suggesting that they also have other roles; included here for comparison</t>
  </si>
  <si>
    <t>9-1-1-checkpoint clamp complex subunit, loaded onto DNA at sites of DNA damage, activates ATR-mediated phosphorylation for replication fork stabilization and repair; function said to be replication-coupled (Lupardus et al, Genes Dev 16, 2327-2332 (2002)); rad1 and rad17 are also involved in this pathway but show much lower induction factors, suggesting that they also have other roles</t>
  </si>
  <si>
    <r>
      <t>ATR kinase, activated by 9-1-1 complex; interacts with Rfc2-5 to load 9-1-1-complex; not substantially regulated by R</t>
    </r>
    <r>
      <rPr>
        <i/>
        <sz val="12"/>
        <rFont val="Calibri"/>
        <family val="2"/>
      </rPr>
      <t>blA</t>
    </r>
    <r>
      <rPr>
        <sz val="12"/>
        <rFont val="Calibri"/>
        <family val="2"/>
      </rPr>
      <t>; included here for comparison</t>
    </r>
  </si>
  <si>
    <r>
      <t>one of 5 Dictyostelium discoideum "</t>
    </r>
    <r>
      <rPr>
        <i/>
        <sz val="12"/>
        <rFont val="Calibri"/>
        <family val="2"/>
      </rPr>
      <t>fhk</t>
    </r>
    <r>
      <rPr>
        <sz val="12"/>
        <rFont val="Calibri"/>
        <family val="2"/>
      </rPr>
      <t>X" genes, the only one which is RblA-repressed.  Putative S/T kinase with phosphopeptide-interaction domain in Rad53/Chk2 family. Predicted to interact with phosphorylated Rad9</t>
    </r>
  </si>
  <si>
    <r>
      <t xml:space="preserve">Orthologue of yeast telomere associated protein Rif1; in humans Rif1 does not accumulate at telomeres, thought to accumulate at double-strand breaks downstream of 53BP1 and inhibit DNA replication after DNA damage.  In </t>
    </r>
    <r>
      <rPr>
        <i/>
        <sz val="12"/>
        <rFont val="Calibri"/>
        <family val="2"/>
      </rPr>
      <t>Dictyostelium discoideum</t>
    </r>
    <r>
      <rPr>
        <sz val="12"/>
        <rFont val="Calibri"/>
        <family val="2"/>
      </rPr>
      <t xml:space="preserve"> developmental expression pattern differs from most DNA repair genes, resembles normal S-phase genes</t>
    </r>
  </si>
  <si>
    <t>not strongly RblA regulated; involved in non-homologous end joining, like Xrcc4, Lig4, and PNKP but differently regulated</t>
  </si>
  <si>
    <t>DDB_G0281229</t>
  </si>
  <si>
    <t>pnkp</t>
  </si>
  <si>
    <t>mostly growth phase</t>
  </si>
  <si>
    <t xml:space="preserve">associates with Lig4 and Xrcc4 in "X4L4" ligation complex involved in DNA repair, thought to be involved in NHEJ but overexpression factor higher than most NHEJ components </t>
  </si>
  <si>
    <t xml:space="preserve">associates with Lig4 and Xrcc4 in "X4L4" ligation complex involved in DNA repair, thought to be involved in NHEJ </t>
  </si>
  <si>
    <t>involved in non-homologous end joining, like Xrcc4, Lig4, and PNKP</t>
  </si>
  <si>
    <t xml:space="preserve">homologue of human PARP2, contains catalytic domain and BRCA1 domain, cell cycle regulated; Adprt is involved in the repair of single strand breaks that otherwise stall the replication fork </t>
  </si>
  <si>
    <t>similar to tankyrase 2, a polyADP ribosyl transferase with various roles including DNA repair; the developmental trajectory of this gene is similar to many DNA repair genes; cell cycle regulated with protracted peak similar to adprt1b</t>
  </si>
  <si>
    <t>ankryin-repeat, WGR-domain and BRCT-domain containing PARP,  not cell cycle regulated</t>
  </si>
  <si>
    <t>no PARP domain but contains conserved MACRO (high-affinity ADP-ribose binding) domain and three conserved WWE domains common in proteins involved in ubiquitylation and ADP ribosylation. The gene is mildly cell cycle regulated.  Function likely downstream of ADP ribosylation, possibly in replication-coupled repair</t>
  </si>
  <si>
    <t>base-excision repair pathway, not substantially RblA-regulated, included here for comparison</t>
  </si>
  <si>
    <r>
      <t xml:space="preserve">similar to NmrA-like family proteins of vertebrates. The human orthologue is NMRAL1 or HSCARG, and is said to act as a redox sensor, monitoring the ratio of NAD to NADPH (Zheng </t>
    </r>
    <r>
      <rPr>
        <i/>
        <sz val="12"/>
        <rFont val="Calibri"/>
        <family val="2"/>
      </rPr>
      <t>et al</t>
    </r>
    <r>
      <rPr>
        <sz val="12"/>
        <rFont val="Calibri"/>
        <family val="2"/>
      </rPr>
      <t xml:space="preserve">, PNAS 104, 8809-8814 (2007)). </t>
    </r>
  </si>
  <si>
    <r>
      <t xml:space="preserve">highly similar to human HAT1, subunit of HAT1/HAT2 histone acetyl transferase complex; the </t>
    </r>
    <r>
      <rPr>
        <i/>
        <sz val="12"/>
        <rFont val="Calibri"/>
        <family val="2"/>
      </rPr>
      <t>Dictyostelium</t>
    </r>
    <r>
      <rPr>
        <sz val="12"/>
        <rFont val="Calibri"/>
        <family val="2"/>
      </rPr>
      <t xml:space="preserve"> orthologue of HAT2 is RbbD.  Hat1 is a "type B" histone acetyl transferase;  originally thought to acetylate the tails of newly-synthesized H3 and H4 prior to their assembly into chromatin.  In yeast HAT1 is non-essential for growth but has a role in recombinational repair of DNA double-strand breaks, possibly by contributing to the assembly of newly-synthesized DNA into chromatin; see Qin and Parthun, Molecular and Cellular Biology 22, 8353-8365 (2002).</t>
    </r>
  </si>
  <si>
    <r>
      <t xml:space="preserve">Highly similar in N-terminal half to cofactor of BRAC1, also known as COBRA1. In mammals COBRA1 participates in a four-protein complex called NELF (Negative ELongation Factor) which negatively regulates steroid-hormone induced gene expresssion.  Cobra1 expression is correlated with good prognosis in breast cancer.  Other components of the complex are found in Dictyostelium; middling homologies for  NelfA and RDBP, strong homology for NELFC/C, aka THI; not one of these is significantly RblA regulated.    Recent work shows that NELF participates in 3' end processing of histone mRNAs in association with the SLBP, see Narita </t>
    </r>
    <r>
      <rPr>
        <i/>
        <sz val="12"/>
        <rFont val="Calibri"/>
        <family val="2"/>
      </rPr>
      <t>et al</t>
    </r>
    <r>
      <rPr>
        <sz val="12"/>
        <rFont val="Calibri"/>
        <family val="2"/>
      </rPr>
      <t xml:space="preserve">, Mol.Cell 26, 349-365 (2007) </t>
    </r>
  </si>
  <si>
    <r>
      <t xml:space="preserve">multifunctional RNA exonuclease; in mammalian cells EriA, under the pseudonym 3'hExo, stably associates with histone pre-mRNAs and participates in a complex that determines the site of their cleavage (see Yang </t>
    </r>
    <r>
      <rPr>
        <i/>
        <sz val="12"/>
        <rFont val="Calibri"/>
        <family val="2"/>
      </rPr>
      <t>et al</t>
    </r>
    <r>
      <rPr>
        <sz val="12"/>
        <rFont val="Calibri"/>
        <family val="2"/>
      </rPr>
      <t>, Mol Cell Biol 29, 4045-4056 (2009)).</t>
    </r>
  </si>
  <si>
    <r>
      <t xml:space="preserve">suvA, known in </t>
    </r>
    <r>
      <rPr>
        <i/>
        <sz val="12"/>
        <rFont val="Calibri"/>
        <family val="2"/>
      </rPr>
      <t>S. pombe</t>
    </r>
    <r>
      <rPr>
        <sz val="12"/>
        <rFont val="Calibri"/>
        <family val="2"/>
      </rPr>
      <t xml:space="preserve"> as clr4, participates in the Clr4 methyltransferase complex (see Horn </t>
    </r>
    <r>
      <rPr>
        <i/>
        <sz val="12"/>
        <rFont val="Calibri"/>
        <family val="2"/>
      </rPr>
      <t>et al</t>
    </r>
    <r>
      <rPr>
        <sz val="12"/>
        <rFont val="Calibri"/>
        <family val="2"/>
      </rPr>
      <t xml:space="preserve">, Genes and Development 19, 1705-1714 (2005)) which methylates H3K9 and is important in silencing centromeric and telomeric repeats.  </t>
    </r>
  </si>
  <si>
    <t>orthologue of nippedB/Scc2, which loads cohesin onto nascent DNA and is required for sister chromatid cohesion, see Dorsett, Chromosome Research 17, 185-200 (2009)</t>
  </si>
  <si>
    <t>premature dissociation of sisters, interacts with the chromosomal cohesion complex and modulates the cohesion of chromosomes and kinetochores (see Dorsett, Chromosoma 116, 1-13 (2007)).</t>
  </si>
  <si>
    <r>
      <t xml:space="preserve">CP91, centrosomal core protein, see Schulz </t>
    </r>
    <r>
      <rPr>
        <i/>
        <sz val="12"/>
        <rFont val="Calibri"/>
        <family val="2"/>
      </rPr>
      <t>et al</t>
    </r>
    <r>
      <rPr>
        <sz val="12"/>
        <rFont val="Calibri"/>
        <family val="2"/>
      </rPr>
      <t>, Cell Motil. Cytoskeleton 66, 915-928 (2009)</t>
    </r>
  </si>
  <si>
    <t>CP75, centrosomal core protein, see Schulz et al, Cell Motil. Cytoskeleton 66, 915-928 (2009)</t>
  </si>
  <si>
    <r>
      <t>Cep192, centrosomal interactor with polo like kinase, see Schulz</t>
    </r>
    <r>
      <rPr>
        <i/>
        <sz val="12"/>
        <rFont val="Calibri"/>
        <family val="2"/>
      </rPr>
      <t xml:space="preserve"> et al</t>
    </r>
    <r>
      <rPr>
        <sz val="12"/>
        <rFont val="Calibri"/>
        <family val="2"/>
      </rPr>
      <t xml:space="preserve">, Cell Motil. Cytoskeleton 66, 915-928 (2009); 12-fold enriched in mitotic centrosomes; regulates recruitment of pericentrosomal matrix in centrosome duplication, see  Zhu </t>
    </r>
    <r>
      <rPr>
        <i/>
        <sz val="12"/>
        <rFont val="Calibri"/>
        <family val="2"/>
      </rPr>
      <t>et al</t>
    </r>
    <r>
      <rPr>
        <sz val="12"/>
        <rFont val="Calibri"/>
        <family val="2"/>
      </rPr>
      <t>, Current Biology 18, 136-141 (2008)</t>
    </r>
  </si>
  <si>
    <r>
      <t xml:space="preserve">similar to elaC, an RNase conserved from bacteria to man whose human orthologue ELAC2 has been implicated as a prostate cancer susceptibility gene (see Tavtigian </t>
    </r>
    <r>
      <rPr>
        <i/>
        <sz val="12"/>
        <rFont val="Calibri"/>
        <family val="2"/>
      </rPr>
      <t>et al</t>
    </r>
    <r>
      <rPr>
        <sz val="12"/>
        <rFont val="Calibri"/>
        <family val="2"/>
      </rPr>
      <t xml:space="preserve">, Nature Genetics 27, 172-180 (2001)). Knockdown in </t>
    </r>
    <r>
      <rPr>
        <i/>
        <sz val="12"/>
        <rFont val="Calibri"/>
        <family val="2"/>
      </rPr>
      <t>C. elegans</t>
    </r>
    <r>
      <rPr>
        <sz val="12"/>
        <rFont val="Calibri"/>
        <family val="2"/>
      </rPr>
      <t xml:space="preserve"> leads to delayed maturation and reduction of germline proliferation; see Smith and Levitan, Developmental Biology 266, 151-160 (2004). Other work suggests a centrosomal association and a role in G2/M progression (Korver </t>
    </r>
    <r>
      <rPr>
        <i/>
        <sz val="12"/>
        <rFont val="Calibri"/>
        <family val="2"/>
      </rPr>
      <t>et al</t>
    </r>
    <r>
      <rPr>
        <sz val="12"/>
        <rFont val="Calibri"/>
        <family val="2"/>
      </rPr>
      <t xml:space="preserve">, Int J Cancer 104, 283-8 (2003)).  </t>
    </r>
  </si>
  <si>
    <r>
      <t xml:space="preserve">three closely related genes; the last two form a collective; these genes have no significant homologues outside </t>
    </r>
    <r>
      <rPr>
        <i/>
        <sz val="12"/>
        <rFont val="Calibri"/>
        <family val="2"/>
      </rPr>
      <t>Dictyostelium</t>
    </r>
    <r>
      <rPr>
        <sz val="12"/>
        <rFont val="Calibri"/>
        <family val="2"/>
      </rPr>
      <t xml:space="preserve">, but DDB_G0267726 was identified as a putative centrosomal protein by Reinders </t>
    </r>
    <r>
      <rPr>
        <i/>
        <sz val="12"/>
        <rFont val="Calibri"/>
        <family val="2"/>
      </rPr>
      <t>et al</t>
    </r>
    <r>
      <rPr>
        <sz val="12"/>
        <rFont val="Calibri"/>
        <family val="2"/>
      </rPr>
      <t>, J Proteome Res. 5, 589-598 (2006)</t>
    </r>
  </si>
  <si>
    <r>
      <t xml:space="preserve">three closely related genes; the last two form a collective; these genes have no significant homologues outside Dicty, but DDB_G0267726 was identified as a putative centrosomal protein by Reinders </t>
    </r>
    <r>
      <rPr>
        <i/>
        <sz val="12"/>
        <rFont val="Calibri"/>
        <family val="2"/>
      </rPr>
      <t>et al</t>
    </r>
    <r>
      <rPr>
        <sz val="12"/>
        <rFont val="Calibri"/>
        <family val="2"/>
      </rPr>
      <t>, J Proteome Res. 5, 589-598 (2006)</t>
    </r>
  </si>
  <si>
    <r>
      <t xml:space="preserve">group of closely related genes , two of the genes (DDB_G0281201 and DDB_G0281613) were identified as a centrosomal components (Reinders </t>
    </r>
    <r>
      <rPr>
        <i/>
        <sz val="12"/>
        <rFont val="Calibri"/>
        <family val="2"/>
      </rPr>
      <t>et al</t>
    </r>
    <r>
      <rPr>
        <sz val="12"/>
        <rFont val="Calibri"/>
        <family val="2"/>
      </rPr>
      <t>, J Proteome Res 5, 589-598 (2006))</t>
    </r>
  </si>
  <si>
    <t>not substantially RblA-regulated; included here for comparison</t>
  </si>
  <si>
    <t>conserved kinetochore protein, forms heterotrimer with Spc25 and Nuf2</t>
  </si>
  <si>
    <r>
      <t xml:space="preserve">weakly similar (but mutual best BLAST hit) to Haspin, which phosphorylates centromeric histone H3 on Threonine3 in prophase; this is required to maintain centromeric cohesion in early mitosis, see Dai </t>
    </r>
    <r>
      <rPr>
        <i/>
        <sz val="12"/>
        <rFont val="Calibri"/>
        <family val="2"/>
      </rPr>
      <t>et al</t>
    </r>
    <r>
      <rPr>
        <sz val="12"/>
        <rFont val="Calibri"/>
        <family val="2"/>
      </rPr>
      <t xml:space="preserve">, </t>
    </r>
    <r>
      <rPr>
        <i/>
        <sz val="12"/>
        <rFont val="Calibri"/>
        <family val="2"/>
      </rPr>
      <t>Genes and Development</t>
    </r>
    <r>
      <rPr>
        <sz val="12"/>
        <rFont val="Calibri"/>
        <family val="2"/>
      </rPr>
      <t xml:space="preserve"> </t>
    </r>
    <r>
      <rPr>
        <b/>
        <sz val="12"/>
        <rFont val="Calibri"/>
        <family val="2"/>
      </rPr>
      <t>19</t>
    </r>
    <r>
      <rPr>
        <sz val="12"/>
        <rFont val="Calibri"/>
        <family val="2"/>
      </rPr>
      <t>, 472-488 (2005)</t>
    </r>
  </si>
  <si>
    <r>
      <t xml:space="preserve">anaphase promoting complex subunit 5; the human protein, together with APC7, interacts with the transcriptional coactivator CBP/p300; </t>
    </r>
    <r>
      <rPr>
        <i/>
        <sz val="12"/>
        <rFont val="Calibri"/>
        <family val="2"/>
      </rPr>
      <t>Dictyostelium</t>
    </r>
    <r>
      <rPr>
        <sz val="12"/>
        <rFont val="Calibri"/>
        <family val="2"/>
      </rPr>
      <t xml:space="preserve"> does not have obvious CBP or p300 </t>
    </r>
  </si>
  <si>
    <r>
      <t xml:space="preserve">anaphase promoting complex subunit 4; yeast null is non-viable, no conditional phenotype beyond heat sensitivity; suggested to bind core APC ubiquitylating machinery to TPR-repeat subunits which mediate interaction with Cdh1, see Vodermeier </t>
    </r>
    <r>
      <rPr>
        <i/>
        <sz val="12"/>
        <rFont val="Calibri"/>
        <family val="2"/>
      </rPr>
      <t>et al</t>
    </r>
    <r>
      <rPr>
        <sz val="12"/>
        <rFont val="Calibri"/>
        <family val="2"/>
      </rPr>
      <t>, Current Biology 13, 1459-1468 (2003)</t>
    </r>
  </si>
  <si>
    <r>
      <t xml:space="preserve">anaphase promoting complex subunit 10; the yeast protein Doc1 is nonessential but required for the association of D-box or KEN box-containing substrates with the APC, considered a processivity factor for the corresponding ubiquitylation reactions; see Passmore </t>
    </r>
    <r>
      <rPr>
        <i/>
        <sz val="12"/>
        <rFont val="Calibri"/>
        <family val="2"/>
      </rPr>
      <t>et al</t>
    </r>
    <r>
      <rPr>
        <sz val="12"/>
        <rFont val="Calibri"/>
        <family val="2"/>
      </rPr>
      <t>, EMBO Journal 22, 786-796 (2003)</t>
    </r>
  </si>
  <si>
    <t>highly similar to Mad2, part of the spindle checkpoint signalling pathway</t>
  </si>
  <si>
    <t xml:space="preserve">orthologue of budding yeast Bub3,  which is recruited to the kinetochores and necessary for the spindle checkpoint </t>
  </si>
  <si>
    <t xml:space="preserve">orthologue of budding yeast Bub1,  which is recruited to the kinetochores and necessary for the spindle checkpoint </t>
  </si>
  <si>
    <r>
      <t xml:space="preserve">putative orthologue of </t>
    </r>
    <r>
      <rPr>
        <i/>
        <sz val="12"/>
        <rFont val="Calibri"/>
        <family val="2"/>
      </rPr>
      <t xml:space="preserve">S. pombe </t>
    </r>
    <r>
      <rPr>
        <sz val="12"/>
        <rFont val="Calibri"/>
        <family val="2"/>
      </rPr>
      <t xml:space="preserve">Ubc11 and </t>
    </r>
    <r>
      <rPr>
        <i/>
        <sz val="12"/>
        <rFont val="Calibri"/>
        <family val="2"/>
      </rPr>
      <t>H. sapiens</t>
    </r>
    <r>
      <rPr>
        <sz val="12"/>
        <rFont val="Calibri"/>
        <family val="2"/>
      </rPr>
      <t xml:space="preserve"> UBE2C, aka UbcH10, involved in the destruction of cyclins during mitosis</t>
    </r>
  </si>
  <si>
    <r>
      <t xml:space="preserve">highly similar to separase (aka separin), a peptidase which cleaves cohesin at the metaphase-anaphase junction.  The separase inhibitor securin cannot be recognized in </t>
    </r>
    <r>
      <rPr>
        <i/>
        <sz val="12"/>
        <rFont val="Calibri"/>
        <family val="2"/>
      </rPr>
      <t>Dictyostelium discoideum</t>
    </r>
    <r>
      <rPr>
        <sz val="12"/>
        <rFont val="Calibri"/>
        <family val="2"/>
      </rPr>
      <t xml:space="preserve">.  In yeast Esp1 is also involved in spindle morphogenesis (Jensen </t>
    </r>
    <r>
      <rPr>
        <i/>
        <sz val="12"/>
        <rFont val="Calibri"/>
        <family val="2"/>
      </rPr>
      <t>et al</t>
    </r>
    <r>
      <rPr>
        <sz val="12"/>
        <rFont val="Calibri"/>
        <family val="2"/>
      </rPr>
      <t>, JCB 152, 27-40 (2001))</t>
    </r>
  </si>
  <si>
    <r>
      <t xml:space="preserve">DP, dimerization partner of E2F; upregulation in </t>
    </r>
    <r>
      <rPr>
        <i/>
        <sz val="12"/>
        <rFont val="Calibri"/>
        <family val="2"/>
      </rPr>
      <t xml:space="preserve">rblA </t>
    </r>
    <r>
      <rPr>
        <sz val="12"/>
        <rFont val="Calibri"/>
        <family val="2"/>
      </rPr>
      <t xml:space="preserve">disruptant presumably reflects positive feedback activation of RblA target genes; E2F itself is only slightly (1.5-fold) upregulated in the </t>
    </r>
    <r>
      <rPr>
        <i/>
        <sz val="12"/>
        <rFont val="Calibri"/>
        <family val="2"/>
      </rPr>
      <t>rblA</t>
    </r>
    <r>
      <rPr>
        <sz val="12"/>
        <rFont val="Calibri"/>
        <family val="2"/>
      </rPr>
      <t xml:space="preserve"> disruptant</t>
    </r>
  </si>
  <si>
    <r>
      <t xml:space="preserve">similar to lin54, subunit of LINC/DREAM complex which regulates expression of G2/M genes, see Schmit </t>
    </r>
    <r>
      <rPr>
        <i/>
        <sz val="12"/>
        <rFont val="Calibri"/>
        <family val="2"/>
      </rPr>
      <t>et al</t>
    </r>
    <r>
      <rPr>
        <sz val="12"/>
        <rFont val="Calibri"/>
        <family val="2"/>
      </rPr>
      <t>, FEBS Journal 276, 5703-5716 (2009)</t>
    </r>
  </si>
  <si>
    <r>
      <t>myb-domain containing putatative transcription factor; possible interactor with LINC/DREAM complex (see above).  Mutual best BLAST hit with DUO3, a conserved protein in land plants, which in</t>
    </r>
    <r>
      <rPr>
        <i/>
        <sz val="12"/>
        <rFont val="Calibri"/>
        <family val="2"/>
      </rPr>
      <t xml:space="preserve"> Arabidopsis</t>
    </r>
    <r>
      <rPr>
        <sz val="12"/>
        <rFont val="Calibri"/>
        <family val="2"/>
      </rPr>
      <t xml:space="preserve"> male germ cells promotes entry into mitosis independently of CyclinB</t>
    </r>
  </si>
  <si>
    <r>
      <t xml:space="preserve">forkhead-associated domain containing protein; the conserved domain is similar to that in the KI-67 antigen, a widely used clinical tumour proliferation marker, or the related protein chmadrin.  In humans KI-67 is present in proliferating cells during all phases of the cell cycle but it is absent in G0 cells.  Human KI-67 may be involved in the transcription of ribosomal RNA genes (Bullwinkel </t>
    </r>
    <r>
      <rPr>
        <i/>
        <sz val="12"/>
        <rFont val="Calibri"/>
        <family val="2"/>
      </rPr>
      <t>et al</t>
    </r>
    <r>
      <rPr>
        <sz val="12"/>
        <rFont val="Calibri"/>
        <family val="2"/>
      </rPr>
      <t xml:space="preserve">, J Cell Physiology 206, 624-635 (2005); Rahmanzadeh </t>
    </r>
    <r>
      <rPr>
        <i/>
        <sz val="12"/>
        <rFont val="Calibri"/>
        <family val="2"/>
      </rPr>
      <t>et al</t>
    </r>
    <r>
      <rPr>
        <sz val="12"/>
        <rFont val="Calibri"/>
        <family val="2"/>
      </rPr>
      <t>, Cell and Molecular Biology 40, 422-430 (2007)).  Expression profile of</t>
    </r>
    <r>
      <rPr>
        <i/>
        <sz val="12"/>
        <rFont val="Calibri"/>
        <family val="2"/>
      </rPr>
      <t xml:space="preserve"> Dictyostelium</t>
    </r>
    <r>
      <rPr>
        <sz val="12"/>
        <rFont val="Calibri"/>
        <family val="2"/>
      </rPr>
      <t xml:space="preserve"> gene is not similar to that of ribosomal proteins or ribosomal intersegments</t>
    </r>
  </si>
  <si>
    <r>
      <t xml:space="preserve">resembles the piwi domain of </t>
    </r>
    <r>
      <rPr>
        <i/>
        <sz val="12"/>
        <rFont val="Calibri"/>
        <family val="2"/>
      </rPr>
      <t>Dictyostelium</t>
    </r>
    <r>
      <rPr>
        <sz val="12"/>
        <rFont val="Calibri"/>
        <family val="2"/>
      </rPr>
      <t xml:space="preserve"> argonaut proteins AgnA and AgnB; possible role in RNA interference</t>
    </r>
  </si>
  <si>
    <r>
      <t xml:space="preserve">enriched in fusion competent cells , see Muramoto </t>
    </r>
    <r>
      <rPr>
        <i/>
        <sz val="12"/>
        <rFont val="Calibri"/>
        <family val="2"/>
      </rPr>
      <t>et al</t>
    </r>
    <r>
      <rPr>
        <sz val="12"/>
        <rFont val="Calibri"/>
        <family val="2"/>
      </rPr>
      <t>, Mech Dev 120, 965-975 (2003)</t>
    </r>
  </si>
  <si>
    <r>
      <t xml:space="preserve">induced by </t>
    </r>
    <r>
      <rPr>
        <i/>
        <sz val="12"/>
        <rFont val="Calibri"/>
        <family val="2"/>
      </rPr>
      <t xml:space="preserve">Legionella </t>
    </r>
    <r>
      <rPr>
        <sz val="12"/>
        <rFont val="Calibri"/>
        <family val="2"/>
      </rPr>
      <t xml:space="preserve">infection, widely conserved, function unknown (Farbrother </t>
    </r>
    <r>
      <rPr>
        <i/>
        <sz val="12"/>
        <rFont val="Calibri"/>
        <family val="2"/>
      </rPr>
      <t>et al</t>
    </r>
    <r>
      <rPr>
        <sz val="12"/>
        <rFont val="Calibri"/>
        <family val="2"/>
      </rPr>
      <t>, Cell Microbiol 8, 438-456 (2006))</t>
    </r>
  </si>
  <si>
    <r>
      <t xml:space="preserve">induced by </t>
    </r>
    <r>
      <rPr>
        <i/>
        <sz val="12"/>
        <rFont val="Calibri"/>
        <family val="2"/>
      </rPr>
      <t>Legionella</t>
    </r>
    <r>
      <rPr>
        <sz val="12"/>
        <rFont val="Calibri"/>
        <family val="2"/>
      </rPr>
      <t xml:space="preserve"> infection, homologues in fungi (Farbrother et al, Cell Microbiol 8, 438-456 (2006))</t>
    </r>
  </si>
  <si>
    <r>
      <t>induced by</t>
    </r>
    <r>
      <rPr>
        <i/>
        <sz val="12"/>
        <rFont val="Calibri"/>
        <family val="2"/>
      </rPr>
      <t xml:space="preserve"> Legionella</t>
    </r>
    <r>
      <rPr>
        <sz val="12"/>
        <rFont val="Calibri"/>
        <family val="2"/>
      </rPr>
      <t xml:space="preserve"> infection, similar to cell surface glycoproteins GP130 and GP138 (Farbrother et al, Cell Microbiol 8, 438-456 (2006))</t>
    </r>
  </si>
  <si>
    <r>
      <t xml:space="preserve">induced by </t>
    </r>
    <r>
      <rPr>
        <i/>
        <sz val="12"/>
        <rFont val="Calibri"/>
        <family val="2"/>
      </rPr>
      <t>Legionella</t>
    </r>
    <r>
      <rPr>
        <sz val="12"/>
        <rFont val="Calibri"/>
        <family val="2"/>
      </rPr>
      <t xml:space="preserve"> infection, endo beta-glucanase (Farbrother et al, Cell Microbiol 8, 438-456 (2006))</t>
    </r>
  </si>
  <si>
    <r>
      <t xml:space="preserve">induced by </t>
    </r>
    <r>
      <rPr>
        <i/>
        <sz val="12"/>
        <rFont val="Calibri"/>
        <family val="2"/>
      </rPr>
      <t>Legionella</t>
    </r>
    <r>
      <rPr>
        <sz val="12"/>
        <rFont val="Calibri"/>
        <family val="2"/>
      </rPr>
      <t xml:space="preserve"> infection, metalloenzyme superfamily (Farbrother et al, Cell Microbiol 8, 438-456 (2006)), included here for comparison</t>
    </r>
  </si>
  <si>
    <r>
      <t>induced by</t>
    </r>
    <r>
      <rPr>
        <i/>
        <sz val="12"/>
        <rFont val="Calibri"/>
        <family val="2"/>
      </rPr>
      <t xml:space="preserve"> Legionella</t>
    </r>
    <r>
      <rPr>
        <sz val="12"/>
        <rFont val="Calibri"/>
        <family val="2"/>
      </rPr>
      <t xml:space="preserve"> infection, no significant homology(Farbrother et al, Cell Microbiol 8, 438-456 (2006)), included here for comparison </t>
    </r>
  </si>
  <si>
    <r>
      <t xml:space="preserve">induced by </t>
    </r>
    <r>
      <rPr>
        <i/>
        <sz val="12"/>
        <rFont val="Calibri"/>
        <family val="2"/>
      </rPr>
      <t>Legionella</t>
    </r>
    <r>
      <rPr>
        <sz val="12"/>
        <rFont val="Calibri"/>
        <family val="2"/>
      </rPr>
      <t xml:space="preserve"> infection, putative RNA ligase (Farbrother et al, Cell Microbiol 8, 438-456 (2006)),  included here for comparison </t>
    </r>
  </si>
  <si>
    <r>
      <t xml:space="preserve">pseudogene, member of large </t>
    </r>
    <r>
      <rPr>
        <i/>
        <sz val="12"/>
        <rFont val="Calibri"/>
        <family val="2"/>
      </rPr>
      <t>Dictyostelium</t>
    </r>
    <r>
      <rPr>
        <sz val="12"/>
        <rFont val="Calibri"/>
        <family val="2"/>
      </rPr>
      <t xml:space="preserve"> family clustered on chromosome 2; most of theses genes are not significantly expressed; this gene has putative cell cycle promoter element (manuscript in preparation)</t>
    </r>
  </si>
  <si>
    <r>
      <t xml:space="preserve">protein thought to regulate vesicle fusion, may link cell cycle to differentiation pathway choice (Wood </t>
    </r>
    <r>
      <rPr>
        <i/>
        <sz val="12"/>
        <rFont val="Calibri"/>
        <family val="2"/>
      </rPr>
      <t xml:space="preserve">et al </t>
    </r>
    <r>
      <rPr>
        <sz val="12"/>
        <rFont val="Calibri"/>
        <family val="2"/>
      </rPr>
      <t>Development 122, 3677-3685 (2006))</t>
    </r>
  </si>
  <si>
    <t xml:space="preserve">highly similar (BLASTS both ways)  to conserved carbohydrate kinase-domain containing protein CARKD, unknown function.  </t>
  </si>
  <si>
    <t>DDB_G0290799 (CARKD)</t>
  </si>
  <si>
    <r>
      <t xml:space="preserve">similar (first BLAST hit, both ways) to Armadillo Repeat Containing Protein 1 (ARMC1) of </t>
    </r>
    <r>
      <rPr>
        <i/>
        <sz val="12"/>
        <rFont val="Calibri"/>
        <family val="2"/>
      </rPr>
      <t>Rattus norvegicus</t>
    </r>
    <r>
      <rPr>
        <sz val="12"/>
        <rFont val="Calibri"/>
        <family val="2"/>
      </rPr>
      <t xml:space="preserve">, </t>
    </r>
    <r>
      <rPr>
        <i/>
        <sz val="12"/>
        <rFont val="Calibri"/>
        <family val="2"/>
      </rPr>
      <t>D. purpureum</t>
    </r>
    <r>
      <rPr>
        <sz val="12"/>
        <rFont val="Calibri"/>
        <family val="2"/>
      </rPr>
      <t xml:space="preserve"> orthologue also contains cell cycle element</t>
    </r>
  </si>
  <si>
    <t>conserved in eukaryotes, similar to Cse1, which is required for accurate chromosome segregation in yeast; re-exports importin alpha</t>
  </si>
  <si>
    <t>BLASTs both ways to shaker-related voltage gated potassium channel.  This channel is strongly expressed in several classes of neurons in adult mammals, appears to regulate excitability; also expressed during embryonic development where it shows a correlation with proliferation (see Hallows and Tempel, Journal of Neuroscience 15, 5682-5691 (1998)).  Older work shows clear correlation between expression and proliferation in cultured Schwann cells, and blockade of potassium conduction inhibits proliferation (reviewed in op cit)</t>
  </si>
  <si>
    <r>
      <t xml:space="preserve">Ube2s in humans is better known by the name of "E2-EPF UCP". The normal role of E2s is to provide activated ubiquitin moieties to protein-ubiquitin ligases (E3s) which use these to target intracellular proteins for proteasomal breakdown. E2-EPF UCP subverts this pathway, targeting an E3 it associates with for destruction. This protein is the von Hippel-Lindau tumour suppressor VHL, which normally targets the hypoxia-associated transcription factor HIFalpha. HIFalpha is required for tumour angiogenesis. Accordingly, overexpression of E2-EPF, which indirectly upregulates HIF-alpha, is associated with poor prognosis in certain cancers, and forced overexpression boosts tumour proliferation (see Jung </t>
    </r>
    <r>
      <rPr>
        <i/>
        <sz val="12"/>
        <rFont val="Calibri"/>
        <family val="2"/>
      </rPr>
      <t>et al</t>
    </r>
    <r>
      <rPr>
        <sz val="12"/>
        <rFont val="Calibri"/>
        <family val="2"/>
      </rPr>
      <t xml:space="preserve">, Nature Medicine 12, 809-816 (2006) or Ohh, Cancer Cell 10, 95-97 (2006)).  It is clear enough that tumour angiogenesis pathways cannot be conserved in </t>
    </r>
    <r>
      <rPr>
        <i/>
        <sz val="12"/>
        <rFont val="Calibri"/>
        <family val="2"/>
      </rPr>
      <t>Dictyostelium</t>
    </r>
    <r>
      <rPr>
        <sz val="12"/>
        <rFont val="Calibri"/>
        <family val="2"/>
      </rPr>
      <t>. However, an intriguing association of this E2 with proliferative activity remains</t>
    </r>
  </si>
  <si>
    <r>
      <t xml:space="preserve">orthologue of conserved histone H3K4 methyl transferase, see Chubb et al, Developmental Biology 292, 519 (2006), knockout of which leads to premature development; this phenotype is seen in the </t>
    </r>
    <r>
      <rPr>
        <i/>
        <sz val="12"/>
        <rFont val="Calibri"/>
        <family val="2"/>
      </rPr>
      <t>rblA</t>
    </r>
    <r>
      <rPr>
        <sz val="12"/>
        <rFont val="Calibri"/>
        <family val="2"/>
      </rPr>
      <t xml:space="preserve"> disruptant, and the upregulation of this gene in the </t>
    </r>
    <r>
      <rPr>
        <i/>
        <sz val="12"/>
        <rFont val="Calibri"/>
        <family val="2"/>
      </rPr>
      <t>rblA</t>
    </r>
    <r>
      <rPr>
        <sz val="12"/>
        <rFont val="Calibri"/>
        <family val="2"/>
      </rPr>
      <t xml:space="preserve">- suggests a negative feedback attempt to restore normal development </t>
    </r>
  </si>
  <si>
    <r>
      <t xml:space="preserve">similar to the "Poxvirus D5 DNA primase" from </t>
    </r>
    <r>
      <rPr>
        <i/>
        <sz val="12"/>
        <rFont val="Calibri"/>
        <family val="2"/>
      </rPr>
      <t>Trichomonas vaginalis</t>
    </r>
    <r>
      <rPr>
        <sz val="12"/>
        <rFont val="Calibri"/>
        <family val="2"/>
      </rPr>
      <t xml:space="preserve">; but first BLAST hit is to the highly derived D5-like helicase-primase from Marseille Virus, which infects free-living amoebae (Proc. Natl. Acad. Sci. USA 106, 21848-21853 (2009)). Codon usage is typical of </t>
    </r>
    <r>
      <rPr>
        <i/>
        <sz val="12"/>
        <rFont val="Calibri"/>
        <family val="2"/>
      </rPr>
      <t>Dictyostelium</t>
    </r>
    <r>
      <rPr>
        <sz val="12"/>
        <rFont val="Calibri"/>
        <family val="2"/>
      </rPr>
      <t xml:space="preserve">.  Appears likely have entered </t>
    </r>
    <r>
      <rPr>
        <i/>
        <sz val="12"/>
        <rFont val="Calibri"/>
        <family val="2"/>
      </rPr>
      <t>Dictyostelium</t>
    </r>
    <r>
      <rPr>
        <sz val="12"/>
        <rFont val="Calibri"/>
        <family val="2"/>
      </rPr>
      <t xml:space="preserve"> by horizontal transmission  but adopted role in </t>
    </r>
    <r>
      <rPr>
        <i/>
        <sz val="12"/>
        <rFont val="Calibri"/>
        <family val="2"/>
      </rPr>
      <t>Dictyostelium</t>
    </r>
    <r>
      <rPr>
        <sz val="12"/>
        <rFont val="Calibri"/>
        <family val="2"/>
      </rPr>
      <t xml:space="preserve"> cell cycle.  The promoter contains the E2F-like element AATGGCGC (manuscript in preparation) </t>
    </r>
  </si>
  <si>
    <t>zinc/iron ion permease, cell cycle connection unknown</t>
  </si>
  <si>
    <r>
      <t xml:space="preserve">pH-domain containing rho GEF, single one of 37 </t>
    </r>
    <r>
      <rPr>
        <i/>
        <sz val="12"/>
        <rFont val="Calibri"/>
        <family val="2"/>
      </rPr>
      <t>Dictyostelium</t>
    </r>
    <r>
      <rPr>
        <sz val="12"/>
        <rFont val="Calibri"/>
        <family val="2"/>
      </rPr>
      <t xml:space="preserve"> gxcX genes which is substantially RblA-regulated</t>
    </r>
  </si>
  <si>
    <t>similar to aprA, a negative regulator of cell proliferation</t>
  </si>
  <si>
    <r>
      <t xml:space="preserve">conserved in </t>
    </r>
    <r>
      <rPr>
        <i/>
        <sz val="12"/>
        <rFont val="Calibri"/>
        <family val="2"/>
      </rPr>
      <t>Polyspondylium;</t>
    </r>
    <r>
      <rPr>
        <sz val="12"/>
        <rFont val="Calibri"/>
        <family val="2"/>
      </rPr>
      <t xml:space="preserve"> no further significant homology</t>
    </r>
  </si>
  <si>
    <r>
      <t xml:space="preserve">member of large </t>
    </r>
    <r>
      <rPr>
        <i/>
        <sz val="12"/>
        <rFont val="Calibri"/>
        <family val="2"/>
      </rPr>
      <t>Dictyostelium</t>
    </r>
    <r>
      <rPr>
        <sz val="12"/>
        <rFont val="Calibri"/>
        <family val="2"/>
      </rPr>
      <t xml:space="preserve"> family, most genes are not significantly expressed; this gene has putative cell cycle promoter element (manuscript in preparation)</t>
    </r>
  </si>
  <si>
    <r>
      <t xml:space="preserve">member of large </t>
    </r>
    <r>
      <rPr>
        <i/>
        <sz val="12"/>
        <rFont val="Calibri"/>
        <family val="2"/>
      </rPr>
      <t>Dictyostelium</t>
    </r>
    <r>
      <rPr>
        <sz val="12"/>
        <rFont val="Calibri"/>
        <family val="2"/>
      </rPr>
      <t xml:space="preserve"> family suggestive of transposable element, most genes are not significantly expressed; this gene has putative cell cycle promoter element (manuscript in preparation)</t>
    </r>
  </si>
  <si>
    <t>similar to DDB_G0290019, which is not significantly RblA-regulated, otherwise no significant homology</t>
  </si>
  <si>
    <r>
      <t xml:space="preserve">weakly similar to C/EBP epsilon of mouse. C/EBP (enhancer-binding protein) recognizes the sequence CCAAT. This sequence is significantly enriched  in the promoters of RblA-repressed genes (manuscript in preparation). C/EBP proteins are well known to synergize with Rb during terminal differentiation in vertebrates, see Charles </t>
    </r>
    <r>
      <rPr>
        <i/>
        <sz val="12"/>
        <rFont val="Calibri"/>
        <family val="2"/>
      </rPr>
      <t>et al</t>
    </r>
    <r>
      <rPr>
        <sz val="12"/>
        <rFont val="Calibri"/>
        <family val="2"/>
      </rPr>
      <t>, J Cell Biochem 83, 414-425 (2001).</t>
    </r>
  </si>
  <si>
    <t>member of small Dictyostelium gene family, no significant homology outside Dictyostelium</t>
  </si>
  <si>
    <r>
      <t xml:space="preserve">the single one of 4-member DOCK family that is RblA-regulated; DOCKs are unconventional rho GEFs; two other members of this family are involved in pseudopod extension in </t>
    </r>
    <r>
      <rPr>
        <i/>
        <sz val="12"/>
        <rFont val="Calibri"/>
        <family val="2"/>
      </rPr>
      <t>Dictyostelium</t>
    </r>
    <r>
      <rPr>
        <sz val="12"/>
        <rFont val="Calibri"/>
        <family val="2"/>
      </rPr>
      <t xml:space="preserve"> (Para</t>
    </r>
    <r>
      <rPr>
        <i/>
        <sz val="12"/>
        <rFont val="Calibri"/>
        <family val="2"/>
      </rPr>
      <t xml:space="preserve"> et al</t>
    </r>
    <r>
      <rPr>
        <sz val="12"/>
        <rFont val="Calibri"/>
        <family val="2"/>
      </rPr>
      <t xml:space="preserve">, Mol Biol Cell 20, 699-707 (2009)).   DocC is the most divergent member of this family.  DocC has a close relative in </t>
    </r>
    <r>
      <rPr>
        <i/>
        <sz val="12"/>
        <rFont val="Calibri"/>
        <family val="2"/>
      </rPr>
      <t>D. purpureum</t>
    </r>
  </si>
  <si>
    <t>Scatter plot comparing  the overall regulation factors of RblA-repressed</t>
  </si>
  <si>
    <t xml:space="preserve">is second replicate;  scale is log10 ). Each dot represents a  gene. The </t>
  </si>
  <si>
    <t xml:space="preserve">regression line is  in red and the Pearson’s correlation coefficient </t>
  </si>
  <si>
    <t xml:space="preserve">(r) is  shown at the bottom, right -hand side. </t>
  </si>
  <si>
    <t xml:space="preserve">genes from two biological replicates (x-axis is first replicate and y-axis </t>
  </si>
  <si>
    <t>cyclin-dependent kinase 1, master mitotic regulator</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</si>
</sst>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0000"/>
    <numFmt numFmtId="169" formatCode="0.000"/>
    <numFmt numFmtId="170" formatCode="0.0"/>
    <numFmt numFmtId="171" formatCode="#,##0.00\ &quot;€&quot;"/>
  </numFmts>
  <fonts count="77">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sz val="10"/>
      <name val="Arial"/>
      <family val="2"/>
    </font>
    <font>
      <sz val="8"/>
      <name val="MS Sans Serif"/>
      <family val="2"/>
    </font>
    <font>
      <b/>
      <sz val="12"/>
      <name val="Calibri"/>
      <family val="2"/>
    </font>
    <font>
      <sz val="12"/>
      <name val="Calibri"/>
      <family val="2"/>
    </font>
    <font>
      <b/>
      <sz val="12"/>
      <color indexed="14"/>
      <name val="Calibri"/>
      <family val="2"/>
    </font>
    <font>
      <b/>
      <sz val="12"/>
      <color indexed="17"/>
      <name val="Calibri"/>
      <family val="2"/>
    </font>
    <font>
      <i/>
      <sz val="12"/>
      <name val="Calibri"/>
      <family val="2"/>
    </font>
    <font>
      <sz val="12"/>
      <color indexed="12"/>
      <name val="Calibri"/>
      <family val="2"/>
    </font>
    <font>
      <u val="single"/>
      <sz val="12"/>
      <color indexed="12"/>
      <name val="Calibri"/>
      <family val="2"/>
    </font>
    <font>
      <sz val="12"/>
      <color indexed="17"/>
      <name val="Calibri"/>
      <family val="2"/>
    </font>
    <font>
      <sz val="12"/>
      <color indexed="55"/>
      <name val="Calibri"/>
      <family val="2"/>
    </font>
    <font>
      <b/>
      <sz val="12"/>
      <color indexed="55"/>
      <name val="Calibri"/>
      <family val="2"/>
    </font>
    <font>
      <b/>
      <i/>
      <sz val="12"/>
      <name val="Calibri"/>
      <family val="2"/>
    </font>
    <font>
      <sz val="10"/>
      <name val="Calibri"/>
      <family val="2"/>
    </font>
    <font>
      <b/>
      <sz val="10"/>
      <name val="Calibri"/>
      <family val="2"/>
    </font>
    <font>
      <sz val="10"/>
      <color indexed="10"/>
      <name val="Calibri"/>
      <family val="2"/>
    </font>
    <font>
      <i/>
      <sz val="10"/>
      <name val="Calibri"/>
      <family val="2"/>
    </font>
    <font>
      <sz val="10"/>
      <color indexed="12"/>
      <name val="Calibri"/>
      <family val="2"/>
    </font>
    <font>
      <sz val="10"/>
      <color indexed="17"/>
      <name val="Calibri"/>
      <family val="2"/>
    </font>
    <font>
      <sz val="12"/>
      <name val="Arial"/>
      <family val="2"/>
    </font>
    <font>
      <sz val="1.5"/>
      <color indexed="8"/>
      <name val="Arial"/>
      <family val="0"/>
    </font>
    <font>
      <sz val="11"/>
      <color indexed="8"/>
      <name val="Calibri"/>
      <family val="0"/>
    </font>
    <font>
      <sz val="12"/>
      <color indexed="8"/>
      <name val="Calibri"/>
      <family val="0"/>
    </font>
    <font>
      <sz val="1.25"/>
      <color indexed="8"/>
      <name val="Arial"/>
      <family val="0"/>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2"/>
      <color indexed="10"/>
      <name val="Calibri"/>
      <family val="2"/>
    </font>
    <font>
      <u val="single"/>
      <sz val="10"/>
      <color indexed="12"/>
      <name val="Calibri"/>
      <family val="2"/>
    </font>
    <font>
      <b/>
      <i/>
      <sz val="12"/>
      <color indexed="55"/>
      <name val="Calibri"/>
      <family val="2"/>
    </font>
    <font>
      <sz val="12"/>
      <color indexed="60"/>
      <name val="Calibri"/>
      <family val="2"/>
    </font>
    <font>
      <sz val="13.5"/>
      <name val="Calibri"/>
      <family val="2"/>
    </font>
    <font>
      <sz val="18"/>
      <name val="Calibri"/>
      <family val="2"/>
    </font>
    <font>
      <b/>
      <sz val="12"/>
      <color indexed="8"/>
      <name val="Calibri"/>
      <family val="0"/>
    </font>
    <font>
      <b/>
      <i/>
      <sz val="12"/>
      <color indexed="8"/>
      <name val="Calibri"/>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2"/>
      <color theme="0" tint="-0.3499799966812134"/>
      <name val="Calibri"/>
      <family val="2"/>
    </font>
    <font>
      <b/>
      <sz val="12"/>
      <color theme="0" tint="-0.3499799966812134"/>
      <name val="Calibri"/>
      <family val="2"/>
    </font>
    <font>
      <b/>
      <i/>
      <sz val="12"/>
      <color theme="0" tint="-0.3499799966812134"/>
      <name val="Calibri"/>
      <family val="2"/>
    </font>
    <font>
      <sz val="12"/>
      <color rgb="FFFF0000"/>
      <name val="Calibri"/>
      <family val="2"/>
    </font>
    <font>
      <sz val="12"/>
      <color rgb="FFC00000"/>
      <name val="Calibri"/>
      <family val="2"/>
    </font>
    <font>
      <sz val="12"/>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theme="0" tint="-0.04997999966144562"/>
        <bgColor indexed="64"/>
      </patternFill>
    </fill>
    <fill>
      <patternFill patternType="solid">
        <fgColor rgb="FFFFFF99"/>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medium"/>
    </border>
    <border>
      <left style="thin"/>
      <right style="thin"/>
      <top style="medium"/>
      <bottom style="thin"/>
    </border>
    <border>
      <left style="thin"/>
      <right style="thin"/>
      <top style="thin"/>
      <bottom style="thin"/>
    </border>
    <border>
      <left style="thin"/>
      <right>
        <color indexed="63"/>
      </right>
      <top style="medium"/>
      <bottom style="thin"/>
    </border>
    <border>
      <left>
        <color indexed="63"/>
      </left>
      <right style="thin"/>
      <top style="medium"/>
      <bottom style="thin"/>
    </border>
    <border>
      <left>
        <color indexed="63"/>
      </left>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style="medium"/>
      <right>
        <color indexed="63"/>
      </right>
      <top>
        <color indexed="63"/>
      </top>
      <bottom style="mediu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0" fontId="5" fillId="0" borderId="0" applyNumberFormat="0" applyFill="0" applyBorder="0" applyAlignment="0" applyProtection="0"/>
    <xf numFmtId="41"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61" fillId="28"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54"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251">
    <xf numFmtId="0" fontId="0" fillId="0" borderId="0" xfId="0" applyAlignment="1">
      <alignment/>
    </xf>
    <xf numFmtId="0" fontId="8" fillId="0" borderId="0" xfId="0" applyFont="1" applyFill="1" applyBorder="1" applyAlignment="1">
      <alignment horizontal="right" vertical="center"/>
    </xf>
    <xf numFmtId="0" fontId="9" fillId="0" borderId="0" xfId="0" applyFont="1" applyAlignment="1">
      <alignment/>
    </xf>
    <xf numFmtId="0" fontId="8" fillId="33" borderId="0" xfId="0" applyFont="1" applyFill="1" applyBorder="1" applyAlignment="1">
      <alignment horizontal="right"/>
    </xf>
    <xf numFmtId="0" fontId="10" fillId="33" borderId="10" xfId="0" applyFont="1" applyFill="1" applyBorder="1" applyAlignment="1">
      <alignment horizontal="left"/>
    </xf>
    <xf numFmtId="0" fontId="8" fillId="33" borderId="10" xfId="0" applyFont="1" applyFill="1" applyBorder="1" applyAlignment="1">
      <alignment horizontal="left"/>
    </xf>
    <xf numFmtId="0" fontId="9" fillId="0" borderId="11" xfId="0" applyNumberFormat="1" applyFont="1" applyFill="1" applyBorder="1" applyAlignment="1" quotePrefix="1">
      <alignment horizontal="center" textRotation="90"/>
    </xf>
    <xf numFmtId="0" fontId="9" fillId="0" borderId="11" xfId="0" applyNumberFormat="1" applyFont="1" applyFill="1" applyBorder="1" applyAlignment="1">
      <alignment horizontal="center" wrapText="1"/>
    </xf>
    <xf numFmtId="0" fontId="9" fillId="0" borderId="11" xfId="59" applyFont="1" applyFill="1" applyBorder="1" applyAlignment="1">
      <alignment horizontal="center" wrapText="1"/>
      <protection/>
    </xf>
    <xf numFmtId="0" fontId="9" fillId="0" borderId="0" xfId="0" applyFont="1" applyFill="1" applyBorder="1" applyAlignment="1">
      <alignment horizontal="center"/>
    </xf>
    <xf numFmtId="0" fontId="9" fillId="0" borderId="0" xfId="0" applyFont="1" applyFill="1" applyBorder="1" applyAlignment="1">
      <alignment horizontal="center" wrapText="1"/>
    </xf>
    <xf numFmtId="0" fontId="9" fillId="0" borderId="0" xfId="0" applyFont="1" applyFill="1" applyAlignment="1">
      <alignment/>
    </xf>
    <xf numFmtId="0" fontId="9" fillId="0" borderId="0" xfId="0" applyFont="1" applyFill="1" applyAlignment="1">
      <alignment horizontal="center"/>
    </xf>
    <xf numFmtId="0" fontId="9" fillId="0" borderId="0" xfId="0" applyFont="1" applyFill="1" applyBorder="1" applyAlignment="1">
      <alignment/>
    </xf>
    <xf numFmtId="170" fontId="9" fillId="0" borderId="0" xfId="0" applyNumberFormat="1" applyFont="1" applyFill="1" applyBorder="1" applyAlignment="1">
      <alignment/>
    </xf>
    <xf numFmtId="2" fontId="9" fillId="0" borderId="0" xfId="0" applyNumberFormat="1" applyFont="1" applyFill="1" applyBorder="1" applyAlignment="1">
      <alignment/>
    </xf>
    <xf numFmtId="0" fontId="9" fillId="33" borderId="0" xfId="0" applyFont="1" applyFill="1" applyAlignment="1">
      <alignment/>
    </xf>
    <xf numFmtId="0" fontId="9" fillId="33" borderId="0" xfId="0" applyFont="1" applyFill="1" applyAlignment="1">
      <alignment horizontal="center"/>
    </xf>
    <xf numFmtId="0" fontId="9" fillId="33" borderId="0" xfId="0" applyFont="1" applyFill="1" applyBorder="1" applyAlignment="1">
      <alignment/>
    </xf>
    <xf numFmtId="170" fontId="9" fillId="33" borderId="0" xfId="0" applyNumberFormat="1" applyFont="1" applyFill="1" applyBorder="1" applyAlignment="1">
      <alignment/>
    </xf>
    <xf numFmtId="2" fontId="9" fillId="33" borderId="0" xfId="0" applyNumberFormat="1" applyFont="1" applyFill="1" applyBorder="1" applyAlignment="1">
      <alignment/>
    </xf>
    <xf numFmtId="0" fontId="9" fillId="0" borderId="0" xfId="59" applyFont="1" applyFill="1" applyBorder="1" applyAlignment="1">
      <alignment horizontal="center" wrapText="1"/>
      <protection/>
    </xf>
    <xf numFmtId="0" fontId="9" fillId="0" borderId="11" xfId="59" applyFont="1" applyFill="1" applyBorder="1" applyAlignment="1">
      <alignment horizontal="center" textRotation="90" wrapText="1"/>
      <protection/>
    </xf>
    <xf numFmtId="0" fontId="9" fillId="0" borderId="11" xfId="0" applyNumberFormat="1" applyFont="1" applyFill="1" applyBorder="1" applyAlignment="1" quotePrefix="1">
      <alignment horizontal="center" textRotation="90" wrapText="1"/>
    </xf>
    <xf numFmtId="0" fontId="9" fillId="0" borderId="12" xfId="0" applyNumberFormat="1" applyFont="1" applyFill="1" applyBorder="1" applyAlignment="1" quotePrefix="1">
      <alignment horizontal="center" textRotation="90" wrapText="1"/>
    </xf>
    <xf numFmtId="0" fontId="9" fillId="0" borderId="0" xfId="0" applyNumberFormat="1" applyFont="1" applyFill="1" applyBorder="1" applyAlignment="1">
      <alignment textRotation="90" wrapText="1"/>
    </xf>
    <xf numFmtId="0" fontId="9" fillId="0" borderId="0" xfId="0" applyNumberFormat="1" applyFont="1" applyFill="1" applyBorder="1" applyAlignment="1" quotePrefix="1">
      <alignment textRotation="90" wrapText="1"/>
    </xf>
    <xf numFmtId="0" fontId="9" fillId="0" borderId="0" xfId="0" applyFont="1" applyFill="1" applyBorder="1" applyAlignment="1">
      <alignment wrapText="1"/>
    </xf>
    <xf numFmtId="0" fontId="9" fillId="0" borderId="0" xfId="0" applyNumberFormat="1" applyFont="1" applyFill="1" applyBorder="1" applyAlignment="1" quotePrefix="1">
      <alignment wrapText="1"/>
    </xf>
    <xf numFmtId="0" fontId="14" fillId="0" borderId="0" xfId="47" applyFont="1" applyFill="1" applyBorder="1" applyAlignment="1" quotePrefix="1">
      <alignment/>
    </xf>
    <xf numFmtId="0" fontId="9" fillId="0" borderId="0" xfId="0" applyNumberFormat="1" applyFont="1" applyFill="1" applyAlignment="1" quotePrefix="1">
      <alignment horizontal="center"/>
    </xf>
    <xf numFmtId="0" fontId="9" fillId="0" borderId="0" xfId="0" applyNumberFormat="1" applyFont="1" applyFill="1" applyBorder="1" applyAlignment="1" quotePrefix="1">
      <alignment horizontal="center"/>
    </xf>
    <xf numFmtId="2" fontId="8" fillId="0" borderId="0" xfId="59" applyNumberFormat="1" applyFont="1" applyFill="1" applyAlignment="1">
      <alignment horizontal="center"/>
      <protection/>
    </xf>
    <xf numFmtId="0" fontId="9" fillId="0" borderId="0" xfId="59" applyFont="1" applyFill="1" applyAlignment="1">
      <alignment horizontal="center"/>
      <protection/>
    </xf>
    <xf numFmtId="0" fontId="9" fillId="0" borderId="0" xfId="59" applyFont="1" applyFill="1">
      <alignment/>
      <protection/>
    </xf>
    <xf numFmtId="1" fontId="9" fillId="0" borderId="0" xfId="59" applyNumberFormat="1" applyFont="1" applyFill="1" applyAlignment="1">
      <alignment horizontal="center"/>
      <protection/>
    </xf>
    <xf numFmtId="11" fontId="8" fillId="0" borderId="0" xfId="59" applyNumberFormat="1" applyFont="1" applyFill="1" applyAlignment="1">
      <alignment horizontal="center"/>
      <protection/>
    </xf>
    <xf numFmtId="0" fontId="9" fillId="0" borderId="0" xfId="0" applyNumberFormat="1" applyFont="1" applyFill="1" applyAlignment="1" quotePrefix="1">
      <alignment/>
    </xf>
    <xf numFmtId="170" fontId="9" fillId="0" borderId="0" xfId="0" applyNumberFormat="1" applyFont="1" applyFill="1" applyBorder="1" applyAlignment="1" quotePrefix="1">
      <alignment/>
    </xf>
    <xf numFmtId="11" fontId="8" fillId="0" borderId="0" xfId="0" applyNumberFormat="1" applyFont="1" applyFill="1" applyBorder="1" applyAlignment="1">
      <alignment horizontal="center"/>
    </xf>
    <xf numFmtId="0" fontId="9" fillId="0" borderId="0" xfId="0" applyNumberFormat="1" applyFont="1" applyFill="1" applyBorder="1" applyAlignment="1" quotePrefix="1">
      <alignment/>
    </xf>
    <xf numFmtId="169" fontId="9" fillId="0" borderId="0" xfId="0" applyNumberFormat="1" applyFont="1" applyFill="1" applyBorder="1" applyAlignment="1" quotePrefix="1">
      <alignment/>
    </xf>
    <xf numFmtId="2" fontId="8" fillId="0" borderId="0" xfId="0" applyNumberFormat="1" applyFont="1" applyFill="1" applyBorder="1" applyAlignment="1">
      <alignment/>
    </xf>
    <xf numFmtId="0" fontId="9" fillId="0" borderId="0" xfId="59" applyFont="1" applyFill="1" applyBorder="1">
      <alignment/>
      <protection/>
    </xf>
    <xf numFmtId="0" fontId="9" fillId="0" borderId="0" xfId="0" applyNumberFormat="1" applyFont="1" applyFill="1" applyBorder="1" applyAlignment="1">
      <alignment horizontal="center"/>
    </xf>
    <xf numFmtId="0" fontId="14" fillId="0" borderId="0" xfId="47" applyFont="1" applyFill="1" applyBorder="1" applyAlignment="1">
      <alignment/>
    </xf>
    <xf numFmtId="0" fontId="9" fillId="0" borderId="0" xfId="59" applyFont="1" applyFill="1" applyAlignment="1">
      <alignment wrapText="1"/>
      <protection/>
    </xf>
    <xf numFmtId="0" fontId="14" fillId="0" borderId="0" xfId="47" applyFont="1" applyAlignment="1">
      <alignment/>
    </xf>
    <xf numFmtId="0" fontId="9" fillId="0" borderId="0" xfId="58" applyFont="1">
      <alignment/>
      <protection/>
    </xf>
    <xf numFmtId="0" fontId="14" fillId="0" borderId="0" xfId="47" applyFont="1" applyFill="1" applyBorder="1" applyAlignment="1">
      <alignment horizontal="left"/>
    </xf>
    <xf numFmtId="0" fontId="9" fillId="0" borderId="0" xfId="59" applyFont="1" applyFill="1" applyBorder="1" quotePrefix="1">
      <alignment/>
      <protection/>
    </xf>
    <xf numFmtId="0" fontId="9" fillId="0" borderId="0" xfId="60" applyFont="1">
      <alignment/>
      <protection/>
    </xf>
    <xf numFmtId="0" fontId="9" fillId="0" borderId="0" xfId="58" applyFont="1" applyFill="1">
      <alignment/>
      <protection/>
    </xf>
    <xf numFmtId="0" fontId="9" fillId="0" borderId="0" xfId="59" applyFont="1" applyFill="1" applyAlignment="1">
      <alignment horizontal="left"/>
      <protection/>
    </xf>
    <xf numFmtId="0" fontId="9" fillId="0" borderId="0" xfId="0" applyFont="1" applyFill="1" applyAlignment="1">
      <alignment vertical="center"/>
    </xf>
    <xf numFmtId="0" fontId="14" fillId="0" borderId="0" xfId="47" applyFont="1" applyFill="1" applyBorder="1" applyAlignment="1">
      <alignment vertical="center"/>
    </xf>
    <xf numFmtId="0" fontId="9" fillId="0" borderId="0" xfId="59" applyFont="1" applyFill="1" applyBorder="1" applyAlignment="1">
      <alignment horizontal="left"/>
      <protection/>
    </xf>
    <xf numFmtId="0" fontId="15" fillId="0" borderId="0" xfId="58" applyFont="1" applyFill="1">
      <alignment/>
      <protection/>
    </xf>
    <xf numFmtId="0" fontId="9" fillId="0" borderId="0" xfId="59" applyFont="1" applyFill="1" applyAlignment="1">
      <alignment horizontal="center" wrapText="1"/>
      <protection/>
    </xf>
    <xf numFmtId="0" fontId="9" fillId="0" borderId="0" xfId="59" applyFont="1" applyFill="1" applyAlignment="1">
      <alignment/>
      <protection/>
    </xf>
    <xf numFmtId="0" fontId="9" fillId="0" borderId="0" xfId="0" applyFont="1" applyFill="1" applyAlignment="1">
      <alignment/>
    </xf>
    <xf numFmtId="0" fontId="9" fillId="0" borderId="0" xfId="0" applyFont="1" applyFill="1" applyAlignment="1">
      <alignment horizontal="center" textRotation="90"/>
    </xf>
    <xf numFmtId="2" fontId="8" fillId="0" borderId="0" xfId="59" applyNumberFormat="1" applyFont="1" applyFill="1" applyAlignment="1">
      <alignment horizontal="center" textRotation="90"/>
      <protection/>
    </xf>
    <xf numFmtId="1" fontId="9" fillId="0" borderId="0" xfId="59" applyNumberFormat="1" applyFont="1" applyFill="1">
      <alignment/>
      <protection/>
    </xf>
    <xf numFmtId="170" fontId="9" fillId="0" borderId="0" xfId="59" applyNumberFormat="1" applyFont="1" applyFill="1" applyBorder="1" applyAlignment="1">
      <alignment textRotation="90"/>
      <protection/>
    </xf>
    <xf numFmtId="2" fontId="9" fillId="0" borderId="0" xfId="59" applyNumberFormat="1" applyFont="1" applyFill="1" applyBorder="1" applyAlignment="1">
      <alignment textRotation="90"/>
      <protection/>
    </xf>
    <xf numFmtId="0" fontId="9" fillId="0" borderId="0" xfId="59" applyFont="1" applyFill="1" applyBorder="1" applyAlignment="1">
      <alignment textRotation="90"/>
      <protection/>
    </xf>
    <xf numFmtId="0" fontId="9" fillId="0" borderId="0" xfId="0" applyFont="1" applyFill="1" applyBorder="1" applyAlignment="1">
      <alignment textRotation="90"/>
    </xf>
    <xf numFmtId="0" fontId="9" fillId="0" borderId="0" xfId="59" applyFont="1" applyFill="1" applyBorder="1" applyAlignment="1">
      <alignment horizontal="center"/>
      <protection/>
    </xf>
    <xf numFmtId="0" fontId="9" fillId="0" borderId="0" xfId="0" applyFont="1" applyAlignment="1">
      <alignment horizontal="center"/>
    </xf>
    <xf numFmtId="0" fontId="9" fillId="0" borderId="0" xfId="0" applyNumberFormat="1" applyFont="1" applyFill="1" applyBorder="1" applyAlignment="1" quotePrefix="1">
      <alignment horizontal="center" wrapText="1"/>
    </xf>
    <xf numFmtId="170" fontId="9" fillId="0" borderId="0" xfId="0" applyNumberFormat="1" applyFont="1" applyFill="1" applyBorder="1" applyAlignment="1">
      <alignment wrapText="1"/>
    </xf>
    <xf numFmtId="2" fontId="9" fillId="0" borderId="0" xfId="0" applyNumberFormat="1" applyFont="1" applyFill="1" applyBorder="1" applyAlignment="1">
      <alignment wrapText="1"/>
    </xf>
    <xf numFmtId="0" fontId="13" fillId="0" borderId="0" xfId="0" applyFont="1" applyFill="1" applyBorder="1" applyAlignment="1">
      <alignment horizontal="right"/>
    </xf>
    <xf numFmtId="1" fontId="9" fillId="0" borderId="0" xfId="0" applyNumberFormat="1" applyFont="1" applyFill="1" applyAlignment="1">
      <alignment/>
    </xf>
    <xf numFmtId="0" fontId="9" fillId="0" borderId="0" xfId="0" applyFont="1" applyFill="1" applyAlignment="1">
      <alignment horizontal="right"/>
    </xf>
    <xf numFmtId="170" fontId="9" fillId="0" borderId="0" xfId="0" applyNumberFormat="1" applyFont="1" applyFill="1" applyAlignment="1">
      <alignment/>
    </xf>
    <xf numFmtId="1" fontId="9" fillId="0" borderId="0" xfId="0" applyNumberFormat="1" applyFont="1" applyFill="1" applyAlignment="1">
      <alignment horizontal="center"/>
    </xf>
    <xf numFmtId="16" fontId="9" fillId="0" borderId="0" xfId="0" applyNumberFormat="1" applyFont="1" applyFill="1" applyAlignment="1">
      <alignment/>
    </xf>
    <xf numFmtId="0" fontId="71" fillId="0" borderId="13" xfId="0" applyNumberFormat="1" applyFont="1" applyFill="1" applyBorder="1" applyAlignment="1">
      <alignment horizontal="center" wrapText="1"/>
    </xf>
    <xf numFmtId="0" fontId="9" fillId="0" borderId="14" xfId="0" applyFont="1" applyBorder="1" applyAlignment="1">
      <alignment horizontal="center"/>
    </xf>
    <xf numFmtId="11" fontId="18" fillId="0" borderId="11" xfId="59" applyNumberFormat="1" applyFont="1" applyFill="1" applyBorder="1" applyAlignment="1">
      <alignment horizontal="center" wrapText="1"/>
      <protection/>
    </xf>
    <xf numFmtId="0" fontId="9" fillId="0" borderId="11" xfId="0" applyNumberFormat="1" applyFont="1" applyFill="1" applyBorder="1" applyAlignment="1" quotePrefix="1">
      <alignment horizontal="center"/>
    </xf>
    <xf numFmtId="2" fontId="9" fillId="0" borderId="11" xfId="59" applyNumberFormat="1" applyFont="1" applyFill="1" applyBorder="1" applyAlignment="1">
      <alignment horizontal="center" vertical="center" wrapText="1"/>
      <protection/>
    </xf>
    <xf numFmtId="0" fontId="10" fillId="33" borderId="10" xfId="0" applyFont="1" applyFill="1" applyBorder="1" applyAlignment="1">
      <alignment/>
    </xf>
    <xf numFmtId="1" fontId="9" fillId="0" borderId="0" xfId="59" applyNumberFormat="1" applyFont="1" applyFill="1" applyAlignment="1">
      <alignment/>
      <protection/>
    </xf>
    <xf numFmtId="0" fontId="9" fillId="0" borderId="0" xfId="0" applyFont="1" applyFill="1" applyBorder="1" applyAlignment="1">
      <alignment/>
    </xf>
    <xf numFmtId="2" fontId="72" fillId="0" borderId="0" xfId="59" applyNumberFormat="1" applyFont="1" applyFill="1" applyAlignment="1">
      <alignment horizontal="center"/>
      <protection/>
    </xf>
    <xf numFmtId="0" fontId="9" fillId="0" borderId="0" xfId="55" applyFont="1">
      <alignment/>
      <protection/>
    </xf>
    <xf numFmtId="0" fontId="9" fillId="0" borderId="0" xfId="55" applyFont="1" applyFill="1">
      <alignment/>
      <protection/>
    </xf>
    <xf numFmtId="0" fontId="9" fillId="0" borderId="0" xfId="0" applyFont="1" applyAlignment="1">
      <alignment/>
    </xf>
    <xf numFmtId="0" fontId="9" fillId="0" borderId="15" xfId="0" applyNumberFormat="1" applyFont="1" applyFill="1" applyBorder="1" applyAlignment="1" quotePrefix="1">
      <alignment horizontal="center" textRotation="90"/>
    </xf>
    <xf numFmtId="0" fontId="9" fillId="0" borderId="15" xfId="0" applyNumberFormat="1" applyFont="1" applyFill="1" applyBorder="1" applyAlignment="1" quotePrefix="1">
      <alignment horizontal="center" textRotation="90" wrapText="1"/>
    </xf>
    <xf numFmtId="0" fontId="9" fillId="0" borderId="15" xfId="0" applyNumberFormat="1" applyFont="1" applyFill="1" applyBorder="1" applyAlignment="1">
      <alignment horizontal="center" textRotation="90" wrapText="1"/>
    </xf>
    <xf numFmtId="170" fontId="9" fillId="0" borderId="15" xfId="0" applyNumberFormat="1" applyFont="1" applyFill="1" applyBorder="1" applyAlignment="1">
      <alignment horizontal="center" textRotation="90" wrapText="1"/>
    </xf>
    <xf numFmtId="2" fontId="8" fillId="0" borderId="15" xfId="0" applyNumberFormat="1" applyFont="1" applyFill="1" applyBorder="1" applyAlignment="1">
      <alignment horizontal="center" wrapText="1"/>
    </xf>
    <xf numFmtId="1" fontId="9" fillId="0" borderId="0" xfId="59" applyNumberFormat="1" applyFont="1" applyFill="1" applyAlignment="1">
      <alignment horizontal="center"/>
      <protection/>
    </xf>
    <xf numFmtId="3" fontId="9" fillId="0" borderId="0" xfId="59" applyNumberFormat="1" applyFont="1" applyFill="1" applyAlignment="1">
      <alignment horizontal="center"/>
      <protection/>
    </xf>
    <xf numFmtId="0" fontId="9" fillId="0" borderId="0" xfId="0" applyNumberFormat="1" applyFont="1" applyFill="1" applyBorder="1" applyAlignment="1" quotePrefix="1">
      <alignment horizontal="center"/>
    </xf>
    <xf numFmtId="0" fontId="9" fillId="0" borderId="0" xfId="0" applyNumberFormat="1" applyFont="1" applyFill="1" applyAlignment="1" quotePrefix="1">
      <alignment/>
    </xf>
    <xf numFmtId="0" fontId="9" fillId="0" borderId="0" xfId="0" applyFont="1" applyFill="1" applyBorder="1" applyAlignment="1">
      <alignment/>
    </xf>
    <xf numFmtId="0" fontId="9" fillId="0" borderId="0" xfId="0" applyFont="1" applyFill="1" applyBorder="1" applyAlignment="1">
      <alignment horizontal="center"/>
    </xf>
    <xf numFmtId="0" fontId="9" fillId="0" borderId="0" xfId="0" applyFont="1" applyFill="1" applyBorder="1" applyAlignment="1">
      <alignment/>
    </xf>
    <xf numFmtId="0" fontId="9" fillId="0" borderId="0" xfId="59" applyFont="1" applyFill="1" applyBorder="1" applyAlignment="1">
      <alignment horizontal="center"/>
      <protection/>
    </xf>
    <xf numFmtId="0" fontId="9" fillId="0" borderId="0" xfId="0" applyNumberFormat="1" applyFont="1" applyFill="1" applyBorder="1" applyAlignment="1">
      <alignment horizontal="center"/>
    </xf>
    <xf numFmtId="0" fontId="9" fillId="0" borderId="0" xfId="0" applyFont="1" applyFill="1" applyAlignment="1">
      <alignment textRotation="90"/>
    </xf>
    <xf numFmtId="0" fontId="9" fillId="0" borderId="0" xfId="0" applyFont="1" applyFill="1" applyAlignment="1">
      <alignment horizontal="center" textRotation="90"/>
    </xf>
    <xf numFmtId="0" fontId="9" fillId="0" borderId="16" xfId="0" applyNumberFormat="1" applyFont="1" applyFill="1" applyBorder="1" applyAlignment="1" quotePrefix="1">
      <alignment horizontal="center"/>
    </xf>
    <xf numFmtId="1" fontId="9" fillId="0" borderId="0" xfId="59" applyNumberFormat="1" applyFont="1" applyFill="1" applyAlignment="1">
      <alignment/>
      <protection/>
    </xf>
    <xf numFmtId="1" fontId="9" fillId="0" borderId="0" xfId="59" applyNumberFormat="1" applyFont="1" applyFill="1">
      <alignment/>
      <protection/>
    </xf>
    <xf numFmtId="0" fontId="9" fillId="0" borderId="0" xfId="0" applyFont="1" applyFill="1" applyBorder="1" applyAlignment="1">
      <alignment horizontal="center" textRotation="90"/>
    </xf>
    <xf numFmtId="0" fontId="9" fillId="0" borderId="0" xfId="0" applyFont="1" applyFill="1" applyAlignment="1">
      <alignment horizontal="right" textRotation="90"/>
    </xf>
    <xf numFmtId="170" fontId="9" fillId="0" borderId="0" xfId="0" applyNumberFormat="1" applyFont="1" applyFill="1" applyAlignment="1">
      <alignment textRotation="90"/>
    </xf>
    <xf numFmtId="0" fontId="9" fillId="0" borderId="0" xfId="0" applyFont="1" applyFill="1" applyAlignment="1">
      <alignment/>
    </xf>
    <xf numFmtId="0" fontId="9" fillId="0" borderId="0" xfId="0" applyFont="1" applyFill="1" applyAlignment="1">
      <alignment horizontal="center"/>
    </xf>
    <xf numFmtId="0" fontId="9" fillId="0" borderId="0" xfId="0" applyFont="1" applyFill="1" applyAlignment="1">
      <alignment/>
    </xf>
    <xf numFmtId="0" fontId="9" fillId="0" borderId="0" xfId="0" applyFont="1" applyFill="1" applyAlignment="1">
      <alignment horizontal="right"/>
    </xf>
    <xf numFmtId="0" fontId="9" fillId="0" borderId="0" xfId="0" applyNumberFormat="1" applyFont="1" applyFill="1" applyAlignment="1">
      <alignment/>
    </xf>
    <xf numFmtId="1" fontId="9" fillId="0" borderId="0" xfId="0" applyNumberFormat="1" applyFont="1" applyFill="1" applyAlignment="1">
      <alignment horizontal="center"/>
    </xf>
    <xf numFmtId="1" fontId="9" fillId="0" borderId="0" xfId="0" applyNumberFormat="1" applyFont="1" applyFill="1" applyAlignment="1">
      <alignment/>
    </xf>
    <xf numFmtId="170" fontId="9" fillId="0" borderId="0" xfId="0" applyNumberFormat="1" applyFont="1" applyFill="1" applyAlignment="1">
      <alignment/>
    </xf>
    <xf numFmtId="0" fontId="46" fillId="0" borderId="0" xfId="0" applyFont="1" applyAlignment="1">
      <alignment/>
    </xf>
    <xf numFmtId="0" fontId="19" fillId="34" borderId="0" xfId="0" applyFont="1" applyFill="1" applyAlignment="1">
      <alignment/>
    </xf>
    <xf numFmtId="0" fontId="47" fillId="34" borderId="0" xfId="47" applyFont="1" applyFill="1" applyAlignment="1">
      <alignment/>
    </xf>
    <xf numFmtId="1" fontId="9" fillId="0" borderId="0" xfId="0" applyNumberFormat="1" applyFont="1" applyFill="1" applyAlignment="1">
      <alignment horizontal="right"/>
    </xf>
    <xf numFmtId="1" fontId="9" fillId="0" borderId="0" xfId="0" applyNumberFormat="1" applyFont="1" applyFill="1" applyAlignment="1" quotePrefix="1">
      <alignment/>
    </xf>
    <xf numFmtId="0" fontId="12" fillId="0" borderId="0" xfId="0" applyFont="1" applyAlignment="1">
      <alignment/>
    </xf>
    <xf numFmtId="0" fontId="18" fillId="33" borderId="0" xfId="0" applyFont="1" applyFill="1" applyBorder="1" applyAlignment="1">
      <alignment horizontal="center" wrapText="1"/>
    </xf>
    <xf numFmtId="0" fontId="18" fillId="0" borderId="0" xfId="0" applyNumberFormat="1" applyFont="1" applyFill="1" applyAlignment="1">
      <alignment horizontal="center"/>
    </xf>
    <xf numFmtId="0" fontId="18" fillId="0" borderId="0" xfId="0" applyNumberFormat="1" applyFont="1" applyFill="1" applyAlignment="1" quotePrefix="1">
      <alignment horizontal="center"/>
    </xf>
    <xf numFmtId="0" fontId="18" fillId="0" borderId="0" xfId="59" applyFont="1" applyFill="1" applyAlignment="1">
      <alignment horizontal="center"/>
      <protection/>
    </xf>
    <xf numFmtId="0" fontId="18" fillId="0" borderId="0" xfId="0" applyFont="1" applyFill="1" applyAlignment="1">
      <alignment horizontal="center"/>
    </xf>
    <xf numFmtId="0" fontId="73" fillId="0" borderId="0" xfId="0" applyNumberFormat="1" applyFont="1" applyFill="1" applyAlignment="1" quotePrefix="1">
      <alignment horizontal="center"/>
    </xf>
    <xf numFmtId="0" fontId="73" fillId="0" borderId="0" xfId="0" applyNumberFormat="1" applyFont="1" applyFill="1" applyAlignment="1">
      <alignment horizontal="center"/>
    </xf>
    <xf numFmtId="0" fontId="73" fillId="0" borderId="0" xfId="0" applyFont="1" applyFill="1" applyAlignment="1">
      <alignment horizontal="center"/>
    </xf>
    <xf numFmtId="0" fontId="12" fillId="0" borderId="0" xfId="0" applyFont="1" applyFill="1" applyAlignment="1">
      <alignment horizontal="center"/>
    </xf>
    <xf numFmtId="0" fontId="73" fillId="0" borderId="0" xfId="59" applyFont="1" applyFill="1" applyAlignment="1">
      <alignment horizontal="center"/>
      <protection/>
    </xf>
    <xf numFmtId="0" fontId="12" fillId="0" borderId="0" xfId="0" applyFont="1" applyFill="1" applyBorder="1" applyAlignment="1">
      <alignment horizontal="center"/>
    </xf>
    <xf numFmtId="0" fontId="12"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left"/>
    </xf>
    <xf numFmtId="0" fontId="9" fillId="35" borderId="0" xfId="0" applyFont="1" applyFill="1" applyBorder="1" applyAlignment="1">
      <alignment/>
    </xf>
    <xf numFmtId="170" fontId="9" fillId="35" borderId="0" xfId="0" applyNumberFormat="1" applyFont="1" applyFill="1" applyAlignment="1">
      <alignment textRotation="90"/>
    </xf>
    <xf numFmtId="0" fontId="9" fillId="35" borderId="0" xfId="0" applyFont="1" applyFill="1" applyAlignment="1">
      <alignment/>
    </xf>
    <xf numFmtId="1" fontId="9" fillId="35" borderId="0" xfId="0" applyNumberFormat="1" applyFont="1" applyFill="1" applyAlignment="1">
      <alignment horizontal="right"/>
    </xf>
    <xf numFmtId="1" fontId="9" fillId="35" borderId="0" xfId="0" applyNumberFormat="1" applyFont="1" applyFill="1" applyAlignment="1">
      <alignment/>
    </xf>
    <xf numFmtId="170" fontId="9" fillId="35" borderId="0" xfId="0" applyNumberFormat="1" applyFont="1" applyFill="1" applyAlignment="1">
      <alignment/>
    </xf>
    <xf numFmtId="0" fontId="9" fillId="35" borderId="0" xfId="0" applyFont="1" applyFill="1" applyAlignment="1">
      <alignment horizontal="right"/>
    </xf>
    <xf numFmtId="0" fontId="9" fillId="0" borderId="17" xfId="59" applyFont="1" applyFill="1" applyBorder="1" applyAlignment="1">
      <alignment horizontal="center" textRotation="90" wrapText="1"/>
      <protection/>
    </xf>
    <xf numFmtId="0" fontId="9" fillId="0" borderId="18" xfId="59" applyFont="1" applyFill="1" applyBorder="1" applyAlignment="1">
      <alignment horizontal="center" textRotation="90" wrapText="1"/>
      <protection/>
    </xf>
    <xf numFmtId="170" fontId="9" fillId="0" borderId="0" xfId="0" applyNumberFormat="1" applyFont="1" applyFill="1" applyAlignment="1">
      <alignment textRotation="45"/>
    </xf>
    <xf numFmtId="170" fontId="9" fillId="0" borderId="0" xfId="0" applyNumberFormat="1" applyFont="1" applyFill="1" applyAlignment="1">
      <alignment horizontal="left" textRotation="45"/>
    </xf>
    <xf numFmtId="1" fontId="9" fillId="35" borderId="0" xfId="59" applyNumberFormat="1" applyFont="1" applyFill="1" applyAlignment="1">
      <alignment horizontal="center"/>
      <protection/>
    </xf>
    <xf numFmtId="0" fontId="9" fillId="0" borderId="0" xfId="59" applyFont="1" applyFill="1" applyAlignment="1">
      <alignment/>
      <protection/>
    </xf>
    <xf numFmtId="0" fontId="9" fillId="0" borderId="0" xfId="0" applyNumberFormat="1" applyFont="1" applyFill="1" applyAlignment="1" quotePrefix="1">
      <alignment/>
    </xf>
    <xf numFmtId="4" fontId="9" fillId="0" borderId="0" xfId="0" applyNumberFormat="1" applyFont="1" applyFill="1" applyAlignment="1">
      <alignment/>
    </xf>
    <xf numFmtId="4" fontId="9" fillId="0" borderId="0" xfId="59" applyNumberFormat="1" applyFont="1" applyFill="1" applyAlignment="1">
      <alignment horizontal="center"/>
      <protection/>
    </xf>
    <xf numFmtId="3" fontId="9" fillId="0" borderId="0" xfId="0" applyNumberFormat="1" applyFont="1" applyFill="1" applyAlignment="1">
      <alignment horizontal="right"/>
    </xf>
    <xf numFmtId="0" fontId="9" fillId="36" borderId="0" xfId="0" applyFont="1" applyFill="1" applyAlignment="1">
      <alignment/>
    </xf>
    <xf numFmtId="0" fontId="9" fillId="36" borderId="0" xfId="0" applyFont="1" applyFill="1" applyAlignment="1">
      <alignment horizontal="center"/>
    </xf>
    <xf numFmtId="0" fontId="9" fillId="36" borderId="0" xfId="0" applyFont="1" applyFill="1" applyBorder="1" applyAlignment="1">
      <alignment horizontal="center"/>
    </xf>
    <xf numFmtId="0" fontId="9" fillId="36" borderId="0" xfId="0" applyFont="1" applyFill="1" applyAlignment="1">
      <alignment/>
    </xf>
    <xf numFmtId="0" fontId="9" fillId="36" borderId="0" xfId="0" applyFont="1" applyFill="1" applyAlignment="1">
      <alignment horizontal="right"/>
    </xf>
    <xf numFmtId="1" fontId="9" fillId="36" borderId="0" xfId="0" applyNumberFormat="1" applyFont="1" applyFill="1" applyAlignment="1">
      <alignment horizontal="right"/>
    </xf>
    <xf numFmtId="1" fontId="9" fillId="36" borderId="0" xfId="0" applyNumberFormat="1" applyFont="1" applyFill="1" applyAlignment="1">
      <alignment/>
    </xf>
    <xf numFmtId="1" fontId="9" fillId="36" borderId="0" xfId="0" applyNumberFormat="1" applyFont="1" applyFill="1" applyAlignment="1">
      <alignment horizontal="center"/>
    </xf>
    <xf numFmtId="0" fontId="9" fillId="36" borderId="0" xfId="0" applyNumberFormat="1" applyFont="1" applyFill="1" applyAlignment="1" quotePrefix="1">
      <alignment/>
    </xf>
    <xf numFmtId="0" fontId="9" fillId="36" borderId="0" xfId="59" applyFont="1" applyFill="1">
      <alignment/>
      <protection/>
    </xf>
    <xf numFmtId="0" fontId="9" fillId="37" borderId="0" xfId="0" applyFont="1" applyFill="1" applyAlignment="1">
      <alignment/>
    </xf>
    <xf numFmtId="0" fontId="9" fillId="37" borderId="0" xfId="0" applyFont="1" applyFill="1" applyAlignment="1">
      <alignment horizontal="center"/>
    </xf>
    <xf numFmtId="0" fontId="9" fillId="37" borderId="0" xfId="0" applyFont="1" applyFill="1" applyBorder="1" applyAlignment="1">
      <alignment horizontal="center"/>
    </xf>
    <xf numFmtId="0" fontId="9" fillId="37" borderId="0" xfId="0" applyFont="1" applyFill="1" applyAlignment="1">
      <alignment/>
    </xf>
    <xf numFmtId="0" fontId="9" fillId="37" borderId="0" xfId="0" applyFont="1" applyFill="1" applyBorder="1" applyAlignment="1">
      <alignment/>
    </xf>
    <xf numFmtId="1" fontId="9" fillId="37" borderId="0" xfId="59" applyNumberFormat="1" applyFont="1" applyFill="1" applyAlignment="1">
      <alignment/>
      <protection/>
    </xf>
    <xf numFmtId="0" fontId="9" fillId="37" borderId="0" xfId="0" applyFont="1" applyFill="1" applyAlignment="1">
      <alignment textRotation="90"/>
    </xf>
    <xf numFmtId="1" fontId="9" fillId="37" borderId="0" xfId="0" applyNumberFormat="1" applyFont="1" applyFill="1" applyAlignment="1">
      <alignment/>
    </xf>
    <xf numFmtId="0" fontId="9" fillId="0" borderId="0" xfId="0" applyFont="1" applyFill="1" applyAlignment="1">
      <alignment textRotation="45"/>
    </xf>
    <xf numFmtId="0" fontId="9" fillId="0" borderId="0" xfId="0" applyFont="1" applyFill="1" applyAlignment="1">
      <alignment horizontal="center" textRotation="45"/>
    </xf>
    <xf numFmtId="168" fontId="9" fillId="0" borderId="0" xfId="0" applyNumberFormat="1" applyFont="1" applyFill="1" applyAlignment="1">
      <alignment/>
    </xf>
    <xf numFmtId="3" fontId="9" fillId="0" borderId="0" xfId="0" applyNumberFormat="1" applyFont="1" applyFill="1" applyAlignment="1">
      <alignment/>
    </xf>
    <xf numFmtId="168" fontId="9" fillId="0" borderId="0" xfId="0" applyNumberFormat="1" applyFont="1" applyFill="1" applyAlignment="1">
      <alignment horizontal="right"/>
    </xf>
    <xf numFmtId="0" fontId="74" fillId="0" borderId="0" xfId="0" applyFont="1" applyFill="1" applyBorder="1" applyAlignment="1">
      <alignment/>
    </xf>
    <xf numFmtId="0" fontId="74" fillId="0" borderId="11" xfId="0" applyNumberFormat="1" applyFont="1" applyFill="1" applyBorder="1" applyAlignment="1" quotePrefix="1">
      <alignment horizontal="center" textRotation="90" wrapText="1"/>
    </xf>
    <xf numFmtId="0" fontId="74" fillId="0" borderId="0" xfId="59" applyFont="1" applyFill="1" applyAlignment="1">
      <alignment/>
      <protection/>
    </xf>
    <xf numFmtId="0" fontId="74" fillId="37" borderId="0" xfId="0" applyFont="1" applyFill="1" applyAlignment="1">
      <alignment/>
    </xf>
    <xf numFmtId="0" fontId="74" fillId="0" borderId="0" xfId="0" applyFont="1" applyFill="1" applyAlignment="1">
      <alignment textRotation="90"/>
    </xf>
    <xf numFmtId="0" fontId="74" fillId="0" borderId="0" xfId="0" applyFont="1" applyFill="1" applyAlignment="1">
      <alignment/>
    </xf>
    <xf numFmtId="0" fontId="74" fillId="36" borderId="0" xfId="0" applyFont="1" applyFill="1" applyAlignment="1">
      <alignment/>
    </xf>
    <xf numFmtId="2" fontId="75" fillId="0" borderId="11" xfId="59" applyNumberFormat="1" applyFont="1" applyFill="1" applyBorder="1" applyAlignment="1">
      <alignment horizontal="center" vertical="center" wrapText="1"/>
      <protection/>
    </xf>
    <xf numFmtId="0" fontId="9" fillId="0" borderId="0" xfId="0" applyNumberFormat="1" applyFont="1" applyFill="1" applyBorder="1" applyAlignment="1" applyProtection="1">
      <alignment horizontal="center"/>
      <protection locked="0"/>
    </xf>
    <xf numFmtId="0" fontId="9" fillId="0" borderId="0" xfId="0" applyNumberFormat="1" applyFont="1" applyFill="1" applyBorder="1" applyAlignment="1" quotePrefix="1">
      <alignment textRotation="90"/>
    </xf>
    <xf numFmtId="2" fontId="72" fillId="0" borderId="0" xfId="59" applyNumberFormat="1" applyFont="1" applyFill="1" applyAlignment="1">
      <alignment horizontal="center"/>
      <protection/>
    </xf>
    <xf numFmtId="0" fontId="9" fillId="0" borderId="0" xfId="59" applyFont="1" applyFill="1">
      <alignment/>
      <protection/>
    </xf>
    <xf numFmtId="0" fontId="9" fillId="0" borderId="0" xfId="0" applyFont="1" applyFill="1" applyBorder="1" applyAlignment="1">
      <alignment/>
    </xf>
    <xf numFmtId="0" fontId="9" fillId="0" borderId="0" xfId="0" applyFont="1" applyFill="1" applyBorder="1" applyAlignment="1">
      <alignment horizontal="center"/>
    </xf>
    <xf numFmtId="0" fontId="9" fillId="0" borderId="0" xfId="0" applyFont="1" applyFill="1" applyAlignment="1">
      <alignment/>
    </xf>
    <xf numFmtId="170" fontId="9" fillId="0" borderId="0" xfId="0" applyNumberFormat="1" applyFont="1" applyFill="1" applyAlignment="1">
      <alignment/>
    </xf>
    <xf numFmtId="0" fontId="73" fillId="0" borderId="0" xfId="0" applyNumberFormat="1" applyFont="1" applyFill="1" applyAlignment="1">
      <alignment horizontal="center"/>
    </xf>
    <xf numFmtId="0" fontId="73" fillId="0" borderId="0" xfId="0" applyFont="1" applyFill="1" applyAlignment="1">
      <alignment horizontal="center"/>
    </xf>
    <xf numFmtId="0" fontId="14" fillId="0" borderId="0" xfId="47" applyFont="1" applyFill="1" applyAlignment="1">
      <alignment/>
    </xf>
    <xf numFmtId="0" fontId="9" fillId="0" borderId="0" xfId="60" applyFont="1" applyFill="1">
      <alignment/>
      <protection/>
    </xf>
    <xf numFmtId="0" fontId="14" fillId="0" borderId="0" xfId="47" applyFont="1" applyFill="1" applyBorder="1" applyAlignment="1" quotePrefix="1">
      <alignment/>
    </xf>
    <xf numFmtId="0" fontId="9" fillId="0" borderId="0" xfId="56" applyNumberFormat="1" applyFont="1" applyFill="1" applyAlignment="1" quotePrefix="1">
      <alignment horizontal="center"/>
      <protection/>
    </xf>
    <xf numFmtId="0" fontId="9" fillId="0" borderId="0" xfId="56" applyNumberFormat="1" applyFont="1" applyFill="1" applyBorder="1" applyAlignment="1">
      <alignment horizontal="center"/>
      <protection/>
    </xf>
    <xf numFmtId="0" fontId="9" fillId="0" borderId="0" xfId="56" applyNumberFormat="1" applyFont="1" applyFill="1" applyBorder="1" applyAlignment="1" quotePrefix="1">
      <alignment horizontal="center"/>
      <protection/>
    </xf>
    <xf numFmtId="0" fontId="9" fillId="0" borderId="0" xfId="59" applyFont="1" applyFill="1" applyAlignment="1">
      <alignment horizontal="center"/>
      <protection/>
    </xf>
    <xf numFmtId="11" fontId="8" fillId="0" borderId="0" xfId="59" applyNumberFormat="1" applyFont="1" applyFill="1" applyAlignment="1">
      <alignment horizontal="center"/>
      <protection/>
    </xf>
    <xf numFmtId="0" fontId="9" fillId="0" borderId="0" xfId="56" applyFont="1">
      <alignment/>
      <protection/>
    </xf>
    <xf numFmtId="0" fontId="9" fillId="0" borderId="0" xfId="56" applyNumberFormat="1" applyFont="1" applyFill="1" quotePrefix="1">
      <alignment/>
      <protection/>
    </xf>
    <xf numFmtId="0" fontId="9" fillId="0" borderId="0" xfId="56" applyFont="1" applyFill="1">
      <alignment/>
      <protection/>
    </xf>
    <xf numFmtId="0" fontId="9" fillId="0" borderId="0" xfId="56" applyFont="1" applyFill="1" applyBorder="1">
      <alignment/>
      <protection/>
    </xf>
    <xf numFmtId="170" fontId="9" fillId="0" borderId="0" xfId="56" applyNumberFormat="1" applyFont="1" applyFill="1" applyBorder="1" quotePrefix="1">
      <alignment/>
      <protection/>
    </xf>
    <xf numFmtId="0" fontId="9" fillId="0" borderId="0" xfId="56" applyNumberFormat="1" applyFont="1" applyFill="1" applyBorder="1" quotePrefix="1">
      <alignment/>
      <protection/>
    </xf>
    <xf numFmtId="169" fontId="9" fillId="0" borderId="0" xfId="56" applyNumberFormat="1" applyFont="1" applyFill="1" applyBorder="1" quotePrefix="1">
      <alignment/>
      <protection/>
    </xf>
    <xf numFmtId="169" fontId="16" fillId="0" borderId="0" xfId="56" applyNumberFormat="1" applyFont="1" applyFill="1" applyBorder="1" quotePrefix="1">
      <alignment/>
      <protection/>
    </xf>
    <xf numFmtId="0" fontId="9" fillId="0" borderId="0" xfId="55" applyFont="1" applyFill="1">
      <alignment/>
      <protection/>
    </xf>
    <xf numFmtId="0" fontId="18" fillId="0" borderId="0" xfId="56" applyNumberFormat="1" applyFont="1" applyFill="1" applyAlignment="1" quotePrefix="1">
      <alignment horizontal="center"/>
      <protection/>
    </xf>
    <xf numFmtId="0" fontId="73" fillId="0" borderId="0" xfId="56" applyNumberFormat="1" applyFont="1" applyFill="1" applyAlignment="1" quotePrefix="1">
      <alignment horizontal="center"/>
      <protection/>
    </xf>
    <xf numFmtId="0" fontId="9" fillId="0" borderId="0" xfId="56" applyFont="1" applyFill="1" applyAlignment="1">
      <alignment vertical="center"/>
      <protection/>
    </xf>
    <xf numFmtId="0" fontId="9" fillId="0" borderId="0" xfId="59" applyFont="1" applyFill="1" applyAlignment="1">
      <alignment horizontal="right"/>
      <protection/>
    </xf>
    <xf numFmtId="0" fontId="25" fillId="0" borderId="0" xfId="0" applyFont="1" applyAlignment="1">
      <alignment/>
    </xf>
    <xf numFmtId="171" fontId="8" fillId="0" borderId="16" xfId="0" applyNumberFormat="1" applyFont="1" applyFill="1" applyBorder="1" applyAlignment="1">
      <alignment horizontal="center" wrapText="1"/>
    </xf>
    <xf numFmtId="171" fontId="8" fillId="0" borderId="19" xfId="0" applyNumberFormat="1" applyFont="1" applyFill="1" applyBorder="1" applyAlignment="1">
      <alignment horizontal="center" wrapText="1"/>
    </xf>
    <xf numFmtId="0" fontId="76" fillId="0" borderId="0" xfId="55" applyFont="1">
      <alignment/>
      <protection/>
    </xf>
    <xf numFmtId="0" fontId="54" fillId="0" borderId="0" xfId="55">
      <alignment/>
      <protection/>
    </xf>
    <xf numFmtId="2" fontId="9" fillId="0" borderId="0" xfId="59" applyNumberFormat="1" applyFont="1" applyFill="1" applyAlignment="1">
      <alignment horizontal="right"/>
      <protection/>
    </xf>
    <xf numFmtId="0" fontId="50" fillId="34" borderId="20" xfId="0" applyFont="1" applyFill="1" applyBorder="1" applyAlignment="1">
      <alignment horizontal="left" vertical="center" wrapText="1"/>
    </xf>
    <xf numFmtId="0" fontId="19" fillId="34" borderId="21" xfId="0" applyFont="1" applyFill="1" applyBorder="1" applyAlignment="1">
      <alignment horizontal="left" vertical="center"/>
    </xf>
    <xf numFmtId="0" fontId="19" fillId="34" borderId="22" xfId="0" applyFont="1" applyFill="1" applyBorder="1" applyAlignment="1">
      <alignment horizontal="left" vertical="center"/>
    </xf>
    <xf numFmtId="0" fontId="51" fillId="34" borderId="23" xfId="0" applyFont="1" applyFill="1" applyBorder="1" applyAlignment="1">
      <alignment wrapText="1"/>
    </xf>
    <xf numFmtId="0" fontId="19" fillId="34" borderId="14" xfId="0" applyFont="1" applyFill="1" applyBorder="1" applyAlignment="1">
      <alignment/>
    </xf>
    <xf numFmtId="0" fontId="19" fillId="34" borderId="24" xfId="0" applyFont="1" applyFill="1" applyBorder="1" applyAlignment="1">
      <alignment/>
    </xf>
    <xf numFmtId="171" fontId="9" fillId="0" borderId="25" xfId="0" applyNumberFormat="1" applyFont="1" applyFill="1" applyBorder="1" applyAlignment="1">
      <alignment horizontal="center" vertical="center"/>
    </xf>
    <xf numFmtId="171" fontId="9" fillId="0" borderId="19" xfId="0" applyNumberFormat="1" applyFont="1" applyFill="1" applyBorder="1" applyAlignment="1">
      <alignment horizontal="center" vertical="center"/>
    </xf>
    <xf numFmtId="0" fontId="9" fillId="38" borderId="0" xfId="0" applyFont="1" applyFill="1" applyBorder="1" applyAlignment="1">
      <alignment horizontal="left" wrapText="1"/>
    </xf>
    <xf numFmtId="0" fontId="9" fillId="38" borderId="0" xfId="0" applyFont="1" applyFill="1" applyBorder="1" applyAlignment="1">
      <alignment horizontal="left"/>
    </xf>
    <xf numFmtId="0" fontId="9" fillId="0" borderId="0" xfId="0" applyFont="1" applyFill="1" applyBorder="1" applyAlignment="1">
      <alignment horizontal="center"/>
    </xf>
    <xf numFmtId="0" fontId="9" fillId="0" borderId="0" xfId="0" applyFont="1" applyFill="1" applyAlignment="1">
      <alignment horizontal="center"/>
    </xf>
    <xf numFmtId="0" fontId="9" fillId="0" borderId="0" xfId="0" applyFont="1" applyFill="1" applyAlignment="1">
      <alignment horizontal="right" vertical="center"/>
    </xf>
    <xf numFmtId="0" fontId="74" fillId="0" borderId="0" xfId="0" applyFont="1" applyFill="1" applyBorder="1" applyAlignment="1">
      <alignment horizontal="center"/>
    </xf>
    <xf numFmtId="0" fontId="74" fillId="0" borderId="0" xfId="0" applyFont="1" applyFill="1" applyAlignment="1">
      <alignment horizontal="center"/>
    </xf>
    <xf numFmtId="0" fontId="9" fillId="0" borderId="0" xfId="0" applyFont="1" applyAlignment="1">
      <alignment horizontal="center"/>
    </xf>
    <xf numFmtId="0" fontId="13" fillId="0" borderId="0" xfId="0" applyFont="1" applyFill="1" applyBorder="1" applyAlignment="1">
      <alignment horizontal="center"/>
    </xf>
    <xf numFmtId="0" fontId="13" fillId="0" borderId="0" xfId="0" applyFont="1" applyAlignment="1">
      <alignment horizontal="center"/>
    </xf>
    <xf numFmtId="0" fontId="9" fillId="0" borderId="23" xfId="0" applyFont="1" applyFill="1" applyBorder="1" applyAlignment="1">
      <alignment horizontal="center"/>
    </xf>
    <xf numFmtId="0" fontId="9" fillId="0" borderId="14" xfId="0" applyFont="1" applyBorder="1" applyAlignment="1">
      <alignment horizontal="center"/>
    </xf>
    <xf numFmtId="0" fontId="9" fillId="0" borderId="24" xfId="0" applyFont="1" applyBorder="1" applyAlignment="1">
      <alignment horizontal="center"/>
    </xf>
    <xf numFmtId="0" fontId="9" fillId="0" borderId="14" xfId="0" applyFont="1" applyFill="1" applyBorder="1" applyAlignment="1">
      <alignment horizontal="center"/>
    </xf>
    <xf numFmtId="0" fontId="9" fillId="0" borderId="24" xfId="0" applyFont="1" applyFill="1" applyBorder="1" applyAlignment="1">
      <alignment horizontal="center"/>
    </xf>
    <xf numFmtId="0" fontId="9" fillId="0" borderId="26" xfId="0" applyFont="1" applyFill="1" applyBorder="1" applyAlignment="1">
      <alignment horizontal="center"/>
    </xf>
    <xf numFmtId="0" fontId="9" fillId="0" borderId="10" xfId="0" applyFont="1" applyBorder="1" applyAlignment="1">
      <alignment horizontal="center"/>
    </xf>
    <xf numFmtId="0" fontId="9" fillId="0" borderId="27" xfId="0" applyFont="1" applyBorder="1" applyAlignment="1">
      <alignment horizontal="center"/>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Hyperlink 2" xfId="48"/>
    <cellStyle name="Hyperlink 3" xfId="49"/>
    <cellStyle name="Comma" xfId="50"/>
    <cellStyle name="Neutral" xfId="51"/>
    <cellStyle name="Notiz" xfId="52"/>
    <cellStyle name="Percent" xfId="53"/>
    <cellStyle name="Schlecht" xfId="54"/>
    <cellStyle name="Standard 2" xfId="55"/>
    <cellStyle name="Standard 3" xfId="56"/>
    <cellStyle name="Standard 4" xfId="57"/>
    <cellStyle name="Standard_rblA_regulated_genes" xfId="58"/>
    <cellStyle name="Standard_rblA_regulated_genes_Abfrage" xfId="59"/>
    <cellStyle name="Standard_rblA_repressed_genes"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dxfs count="37">
    <dxf>
      <font>
        <b/>
        <i val="0"/>
        <color indexed="17"/>
      </font>
    </dxf>
    <dxf>
      <font>
        <b/>
        <i val="0"/>
        <color indexed="10"/>
      </font>
    </dxf>
    <dxf>
      <font>
        <b/>
        <i val="0"/>
        <color indexed="57"/>
      </font>
    </dxf>
    <dxf>
      <font>
        <b/>
        <i val="0"/>
        <color indexed="50"/>
      </font>
    </dxf>
    <dxf>
      <font>
        <b/>
        <i val="0"/>
        <color indexed="17"/>
      </font>
    </dxf>
    <dxf>
      <font>
        <b/>
        <i val="0"/>
        <color indexed="17"/>
      </font>
    </dxf>
    <dxf>
      <font>
        <b/>
        <i val="0"/>
        <color indexed="10"/>
      </font>
    </dxf>
    <dxf>
      <font>
        <b/>
        <i val="0"/>
        <color indexed="10"/>
      </font>
    </dxf>
    <dxf>
      <font>
        <b/>
        <i val="0"/>
        <color indexed="10"/>
      </font>
    </dxf>
    <dxf>
      <font>
        <b/>
        <i val="0"/>
        <color indexed="10"/>
      </font>
    </dxf>
    <dxf>
      <font>
        <b/>
        <i val="0"/>
        <color indexed="17"/>
      </font>
    </dxf>
    <dxf>
      <font>
        <b/>
        <i val="0"/>
        <color indexed="57"/>
      </font>
    </dxf>
    <dxf>
      <font>
        <b/>
        <i val="0"/>
        <color indexed="50"/>
      </font>
    </dxf>
    <dxf>
      <font>
        <b/>
        <i val="0"/>
        <color indexed="17"/>
      </font>
    </dxf>
    <dxf>
      <font>
        <b/>
        <i val="0"/>
        <color indexed="17"/>
      </font>
    </dxf>
    <dxf>
      <font>
        <b/>
        <i val="0"/>
        <color indexed="10"/>
      </font>
    </dxf>
    <dxf>
      <font>
        <b/>
        <i val="0"/>
        <color indexed="10"/>
      </font>
    </dxf>
    <dxf>
      <font>
        <b/>
        <i val="0"/>
        <color indexed="10"/>
      </font>
    </dxf>
    <dxf>
      <font>
        <b/>
        <i val="0"/>
        <color indexed="10"/>
      </font>
    </dxf>
    <dxf>
      <font>
        <b/>
        <i val="0"/>
        <color indexed="10"/>
      </font>
    </dxf>
    <dxf>
      <font>
        <b/>
        <i val="0"/>
        <color indexed="17"/>
      </font>
    </dxf>
    <dxf>
      <font>
        <b/>
        <i val="0"/>
        <color indexed="10"/>
      </font>
    </dxf>
    <dxf>
      <font>
        <b/>
        <i val="0"/>
        <color indexed="10"/>
      </font>
    </dxf>
    <dxf>
      <font>
        <b/>
        <i val="0"/>
        <color indexed="17"/>
      </font>
    </dxf>
    <dxf>
      <font>
        <b/>
        <i val="0"/>
        <color indexed="57"/>
      </font>
    </dxf>
    <dxf>
      <font>
        <b/>
        <i val="0"/>
        <color indexed="50"/>
      </font>
    </dxf>
    <dxf>
      <font>
        <b/>
        <i val="0"/>
        <color indexed="17"/>
      </font>
    </dxf>
    <dxf>
      <font>
        <b/>
        <i val="0"/>
        <color indexed="17"/>
      </font>
    </dxf>
    <dxf>
      <font>
        <b/>
        <i val="0"/>
        <color indexed="10"/>
      </font>
    </dxf>
    <dxf>
      <font>
        <b/>
        <i val="0"/>
        <color indexed="10"/>
      </font>
    </dxf>
    <dxf>
      <font>
        <b/>
        <i val="0"/>
        <color indexed="10"/>
      </font>
    </dxf>
    <dxf>
      <font>
        <b/>
        <i val="0"/>
        <color indexed="10"/>
      </font>
    </dxf>
    <dxf>
      <font>
        <b/>
        <i val="0"/>
        <color indexed="10"/>
      </font>
    </dxf>
    <dxf>
      <font>
        <b/>
        <i val="0"/>
        <color rgb="FFFF0000"/>
      </font>
      <border/>
    </dxf>
    <dxf>
      <font>
        <b/>
        <i val="0"/>
        <color rgb="FF008000"/>
      </font>
      <border/>
    </dxf>
    <dxf>
      <font>
        <b/>
        <i val="0"/>
        <color rgb="FF99CC00"/>
      </font>
      <border/>
    </dxf>
    <dxf>
      <font>
        <b/>
        <i val="0"/>
        <color rgb="FF33996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Developmental regulation</a:t>
            </a:r>
          </a:p>
        </c:rich>
      </c:tx>
      <c:layout>
        <c:manualLayout>
          <c:xMode val="factor"/>
          <c:yMode val="factor"/>
          <c:x val="0.04275"/>
          <c:y val="-0.00675"/>
        </c:manualLayout>
      </c:layout>
      <c:spPr>
        <a:noFill/>
        <a:ln>
          <a:noFill/>
        </a:ln>
      </c:spPr>
    </c:title>
    <c:plotArea>
      <c:layout>
        <c:manualLayout>
          <c:xMode val="edge"/>
          <c:yMode val="edge"/>
          <c:x val="0.083"/>
          <c:y val="0.12225"/>
          <c:w val="0.8915"/>
          <c:h val="0.7725"/>
        </c:manualLayout>
      </c:layout>
      <c:lineChart>
        <c:grouping val="standard"/>
        <c:varyColors val="0"/>
        <c:ser>
          <c:idx val="0"/>
          <c:order val="0"/>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808080"/>
                </a:solidFill>
              </a:ln>
            </c:spPr>
          </c:marker>
          <c:errBars>
            <c:errDir val="y"/>
            <c:errBarType val="both"/>
            <c:errValType val="cust"/>
            <c:plus>
              <c:numRef>
                <c:f>graph_plotter!$AF$27:$AL$27</c:f>
                <c:numCache>
                  <c:ptCount val="7"/>
                  <c:pt idx="0">
                    <c:v>0.008375952963795973</c:v>
                  </c:pt>
                  <c:pt idx="1">
                    <c:v>0.012033659008743314</c:v>
                  </c:pt>
                  <c:pt idx="2">
                    <c:v>0.018091233392473482</c:v>
                  </c:pt>
                  <c:pt idx="3">
                    <c:v>0.016529101563675708</c:v>
                  </c:pt>
                  <c:pt idx="4">
                    <c:v>0.015907636633123085</c:v>
                  </c:pt>
                  <c:pt idx="5">
                    <c:v>0.012094187786413232</c:v>
                  </c:pt>
                  <c:pt idx="6">
                    <c:v>0.009700183495192236</c:v>
                  </c:pt>
                </c:numCache>
              </c:numRef>
            </c:plus>
            <c:minus>
              <c:numRef>
                <c:f>graph_plotter!$AF$28:$AL$28</c:f>
                <c:numCache>
                  <c:ptCount val="7"/>
                  <c:pt idx="0">
                    <c:v>0.007139975934010955</c:v>
                  </c:pt>
                  <c:pt idx="1">
                    <c:v>0.011792769129686465</c:v>
                  </c:pt>
                  <c:pt idx="2">
                    <c:v>0.017729082942578217</c:v>
                  </c:pt>
                  <c:pt idx="3">
                    <c:v>0.016198221880804498</c:v>
                  </c:pt>
                  <c:pt idx="4">
                    <c:v>0.01558919744003559</c:v>
                  </c:pt>
                  <c:pt idx="5">
                    <c:v>0.010765388264074603</c:v>
                  </c:pt>
                  <c:pt idx="6">
                    <c:v>0.008839257268962994</c:v>
                  </c:pt>
                </c:numCache>
              </c:numRef>
            </c:minus>
            <c:noEndCap val="0"/>
            <c:spPr>
              <a:ln w="12700">
                <a:solidFill>
                  <a:srgbClr val="000000"/>
                </a:solidFill>
              </a:ln>
            </c:spPr>
          </c:errBars>
          <c:cat>
            <c:numRef>
              <c:f>graph_plotter!$AF$30:$AL$30</c:f>
              <c:numCache>
                <c:ptCount val="7"/>
                <c:pt idx="0">
                  <c:v>0</c:v>
                </c:pt>
                <c:pt idx="1">
                  <c:v>4</c:v>
                </c:pt>
                <c:pt idx="2">
                  <c:v>8</c:v>
                </c:pt>
                <c:pt idx="3">
                  <c:v>12</c:v>
                </c:pt>
                <c:pt idx="4">
                  <c:v>16</c:v>
                </c:pt>
                <c:pt idx="5">
                  <c:v>20</c:v>
                </c:pt>
                <c:pt idx="6">
                  <c:v>24</c:v>
                </c:pt>
              </c:numCache>
            </c:numRef>
          </c:cat>
          <c:val>
            <c:numRef>
              <c:f>graph_plotter!$AF$24:$AL$24</c:f>
              <c:numCache>
                <c:ptCount val="7"/>
                <c:pt idx="0">
                  <c:v>0.03587188647032733</c:v>
                </c:pt>
                <c:pt idx="1">
                  <c:v>0.1459003616287168</c:v>
                </c:pt>
                <c:pt idx="2">
                  <c:v>0.23622745336897588</c:v>
                </c:pt>
                <c:pt idx="3">
                  <c:v>0.2430677306351538</c:v>
                </c:pt>
                <c:pt idx="4">
                  <c:v>0.19171837209114137</c:v>
                </c:pt>
                <c:pt idx="5">
                  <c:v>0.07292363076757499</c:v>
                </c:pt>
                <c:pt idx="6">
                  <c:v>0.07429056503810981</c:v>
                </c:pt>
              </c:numCache>
            </c:numRef>
          </c:val>
          <c:smooth val="0"/>
        </c:ser>
        <c:marker val="1"/>
        <c:axId val="7847449"/>
        <c:axId val="3518178"/>
      </c:lineChart>
      <c:catAx>
        <c:axId val="7847449"/>
        <c:scaling>
          <c:orientation val="minMax"/>
        </c:scaling>
        <c:axPos val="b"/>
        <c:title>
          <c:tx>
            <c:rich>
              <a:bodyPr vert="horz" rot="0" anchor="ctr"/>
              <a:lstStyle/>
              <a:p>
                <a:pPr algn="ctr">
                  <a:defRPr/>
                </a:pPr>
                <a:r>
                  <a:rPr lang="en-US" cap="none" sz="1200" b="0" i="0" u="none" baseline="0">
                    <a:solidFill>
                      <a:srgbClr val="000000"/>
                    </a:solidFill>
                  </a:rPr>
                  <a:t>Developmental time (h)</a:t>
                </a:r>
              </a:p>
            </c:rich>
          </c:tx>
          <c:layout>
            <c:manualLayout>
              <c:xMode val="factor"/>
              <c:yMode val="factor"/>
              <c:x val="-0.00825"/>
              <c:y val="-0.011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defRPr>
            </a:pPr>
          </a:p>
        </c:txPr>
        <c:crossAx val="3518178"/>
        <c:crosses val="autoZero"/>
        <c:auto val="1"/>
        <c:lblOffset val="100"/>
        <c:tickLblSkip val="1"/>
        <c:noMultiLvlLbl val="0"/>
      </c:catAx>
      <c:valAx>
        <c:axId val="3518178"/>
        <c:scaling>
          <c:orientation val="minMax"/>
        </c:scaling>
        <c:axPos val="l"/>
        <c:title>
          <c:tx>
            <c:rich>
              <a:bodyPr vert="horz" rot="-5400000" anchor="ctr"/>
              <a:lstStyle/>
              <a:p>
                <a:pPr algn="ctr">
                  <a:defRPr/>
                </a:pPr>
                <a:r>
                  <a:rPr lang="en-US" cap="none" sz="1200" b="0" i="0" u="none" baseline="0">
                    <a:solidFill>
                      <a:srgbClr val="000000"/>
                    </a:solidFill>
                  </a:rPr>
                  <a:t>Normalized expression</a:t>
                </a:r>
              </a:p>
            </c:rich>
          </c:tx>
          <c:layout>
            <c:manualLayout>
              <c:xMode val="factor"/>
              <c:yMode val="factor"/>
              <c:x val="-0.016"/>
              <c:y val="0.0035"/>
            </c:manualLayout>
          </c:layout>
          <c:overlay val="0"/>
          <c:spPr>
            <a:noFill/>
            <a:ln>
              <a:noFill/>
            </a:ln>
          </c:spPr>
        </c:title>
        <c:delete val="0"/>
        <c:numFmt formatCode="#,##0.0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defRPr>
            </a:pPr>
          </a:p>
        </c:txPr>
        <c:crossAx val="784744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Cell-cycle regulation</a:t>
            </a:r>
          </a:p>
        </c:rich>
      </c:tx>
      <c:layout>
        <c:manualLayout>
          <c:xMode val="factor"/>
          <c:yMode val="factor"/>
          <c:x val="0.0705"/>
          <c:y val="-0.016"/>
        </c:manualLayout>
      </c:layout>
      <c:spPr>
        <a:noFill/>
        <a:ln>
          <a:noFill/>
        </a:ln>
      </c:spPr>
    </c:title>
    <c:plotArea>
      <c:layout>
        <c:manualLayout>
          <c:xMode val="edge"/>
          <c:yMode val="edge"/>
          <c:x val="0.1105"/>
          <c:y val="0.10225"/>
          <c:w val="0.83275"/>
          <c:h val="0.77225"/>
        </c:manualLayout>
      </c:layout>
      <c:scatterChart>
        <c:scatterStyle val="lineMarker"/>
        <c:varyColors val="0"/>
        <c:ser>
          <c:idx val="0"/>
          <c:order val="0"/>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808080"/>
                </a:solidFill>
              </a:ln>
            </c:spPr>
          </c:marker>
          <c:dPt>
            <c:idx val="0"/>
            <c:spPr>
              <a:ln w="25400">
                <a:solidFill>
                  <a:srgbClr val="808080"/>
                </a:solidFill>
              </a:ln>
            </c:spPr>
            <c:marker>
              <c:size val="5"/>
              <c:spPr>
                <a:solidFill>
                  <a:srgbClr val="FFFFFF"/>
                </a:solidFill>
                <a:ln>
                  <a:solidFill>
                    <a:srgbClr val="808080"/>
                  </a:solidFill>
                </a:ln>
              </c:spPr>
            </c:marker>
          </c:dPt>
          <c:dPt>
            <c:idx val="1"/>
            <c:spPr>
              <a:ln w="25400">
                <a:solidFill>
                  <a:srgbClr val="808080"/>
                </a:solidFill>
              </a:ln>
            </c:spPr>
            <c:marker>
              <c:size val="5"/>
              <c:spPr>
                <a:solidFill>
                  <a:srgbClr val="FFFFFF"/>
                </a:solidFill>
                <a:ln>
                  <a:solidFill>
                    <a:srgbClr val="808080"/>
                  </a:solidFill>
                </a:ln>
              </c:spPr>
            </c:marker>
          </c:dPt>
          <c:dPt>
            <c:idx val="3"/>
            <c:spPr>
              <a:ln w="12700">
                <a:solidFill>
                  <a:srgbClr val="808080"/>
                </a:solidFill>
              </a:ln>
            </c:spPr>
            <c:marker>
              <c:size val="5"/>
              <c:spPr>
                <a:solidFill>
                  <a:srgbClr val="FFFFFF"/>
                </a:solidFill>
                <a:ln>
                  <a:solidFill>
                    <a:srgbClr val="808080"/>
                  </a:solidFill>
                </a:ln>
              </c:spPr>
            </c:marker>
          </c:dPt>
          <c:errBars>
            <c:errDir val="y"/>
            <c:errBarType val="both"/>
            <c:errValType val="cust"/>
            <c:plus>
              <c:numRef>
                <c:f>graph_plotter!$BF$27:$BL$27</c:f>
                <c:numCache>
                  <c:ptCount val="7"/>
                  <c:pt idx="0">
                    <c:v>0.009061609745389457</c:v>
                  </c:pt>
                  <c:pt idx="1">
                    <c:v>0.007503731617521617</c:v>
                  </c:pt>
                  <c:pt idx="2">
                    <c:v>0.01736118175398299</c:v>
                  </c:pt>
                  <c:pt idx="3">
                    <c:v>0.009168714187649696</c:v>
                  </c:pt>
                  <c:pt idx="4">
                    <c:v>0.005775166803133475</c:v>
                  </c:pt>
                  <c:pt idx="5">
                    <c:v>0.005419334199425224</c:v>
                  </c:pt>
                  <c:pt idx="6">
                    <c:v>0.006596852171497872</c:v>
                  </c:pt>
                </c:numCache>
              </c:numRef>
            </c:plus>
            <c:minus>
              <c:numRef>
                <c:f>graph_plotter!$BF$28:$BL$28</c:f>
                <c:numCache>
                  <c:ptCount val="7"/>
                  <c:pt idx="0">
                    <c:v>0.008880214371460235</c:v>
                  </c:pt>
                  <c:pt idx="1">
                    <c:v>0.006993413950608748</c:v>
                  </c:pt>
                  <c:pt idx="2">
                    <c:v>0.017013645483430317</c:v>
                  </c:pt>
                  <c:pt idx="3">
                    <c:v>0.008985174796167422</c:v>
                  </c:pt>
                  <c:pt idx="4">
                    <c:v>0.0056595594694264645</c:v>
                  </c:pt>
                  <c:pt idx="5">
                    <c:v>0.005310849925529812</c:v>
                  </c:pt>
                  <c:pt idx="6">
                    <c:v>0.00646479633373534</c:v>
                  </c:pt>
                </c:numCache>
              </c:numRef>
            </c:minus>
            <c:noEndCap val="0"/>
            <c:spPr>
              <a:ln w="12700">
                <a:solidFill>
                  <a:srgbClr val="000000"/>
                </a:solidFill>
              </a:ln>
            </c:spPr>
          </c:errBars>
          <c:xVal>
            <c:numRef>
              <c:f>graph_plotter!$BF$30:$BL$30</c:f>
              <c:numCache>
                <c:ptCount val="7"/>
                <c:pt idx="0">
                  <c:v>-1</c:v>
                </c:pt>
                <c:pt idx="1">
                  <c:v>0</c:v>
                </c:pt>
                <c:pt idx="2">
                  <c:v>1</c:v>
                </c:pt>
                <c:pt idx="3">
                  <c:v>3</c:v>
                </c:pt>
                <c:pt idx="4">
                  <c:v>5.5</c:v>
                </c:pt>
                <c:pt idx="5">
                  <c:v>8</c:v>
                </c:pt>
                <c:pt idx="6">
                  <c:v>11</c:v>
                </c:pt>
              </c:numCache>
            </c:numRef>
          </c:xVal>
          <c:yVal>
            <c:numRef>
              <c:f>graph_plotter!$BF$24:$BL$24</c:f>
              <c:numCache>
                <c:ptCount val="7"/>
                <c:pt idx="0">
                  <c:v>0.10616015186568077</c:v>
                </c:pt>
                <c:pt idx="1">
                  <c:v>0.07688063616868819</c:v>
                </c:pt>
                <c:pt idx="2">
                  <c:v>0.3268792881274652</c:v>
                </c:pt>
                <c:pt idx="3">
                  <c:v>0.16420703804475031</c:v>
                </c:pt>
                <c:pt idx="4">
                  <c:v>0.10056918650321042</c:v>
                </c:pt>
                <c:pt idx="5">
                  <c:v>0.10087825319013627</c:v>
                </c:pt>
                <c:pt idx="6">
                  <c:v>0.12442544610006888</c:v>
                </c:pt>
              </c:numCache>
            </c:numRef>
          </c:yVal>
          <c:smooth val="0"/>
        </c:ser>
        <c:axId val="31663603"/>
        <c:axId val="16536972"/>
      </c:scatterChart>
      <c:valAx>
        <c:axId val="31663603"/>
        <c:scaling>
          <c:orientation val="minMax"/>
          <c:max val="11"/>
          <c:min val="-1"/>
        </c:scaling>
        <c:axPos val="b"/>
        <c:title>
          <c:tx>
            <c:rich>
              <a:bodyPr vert="horz" rot="0" anchor="ctr"/>
              <a:lstStyle/>
              <a:p>
                <a:pPr algn="ctr">
                  <a:defRPr/>
                </a:pPr>
                <a:r>
                  <a:rPr lang="en-US" cap="none" sz="1200" b="0" i="0" u="none" baseline="0">
                    <a:solidFill>
                      <a:srgbClr val="000000"/>
                    </a:solidFill>
                  </a:rPr>
                  <a:t>Time after release from cell-cycle block (h)
(-1 is asynchronous)</a:t>
                </a:r>
              </a:p>
            </c:rich>
          </c:tx>
          <c:layout>
            <c:manualLayout>
              <c:xMode val="factor"/>
              <c:yMode val="factor"/>
              <c:x val="-0.00075"/>
              <c:y val="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defRPr>
            </a:pPr>
          </a:p>
        </c:txPr>
        <c:crossAx val="16536972"/>
        <c:crosses val="autoZero"/>
        <c:crossBetween val="midCat"/>
        <c:dispUnits/>
        <c:majorUnit val="1"/>
      </c:valAx>
      <c:valAx>
        <c:axId val="16536972"/>
        <c:scaling>
          <c:orientation val="minMax"/>
        </c:scaling>
        <c:axPos val="l"/>
        <c:title>
          <c:tx>
            <c:rich>
              <a:bodyPr vert="horz" rot="-5400000" anchor="ctr"/>
              <a:lstStyle/>
              <a:p>
                <a:pPr algn="ctr">
                  <a:defRPr/>
                </a:pPr>
                <a:r>
                  <a:rPr lang="en-US" cap="none" sz="1200" b="0" i="0" u="none" baseline="0">
                    <a:solidFill>
                      <a:srgbClr val="000000"/>
                    </a:solidFill>
                  </a:rPr>
                  <a:t>Normalized expression</a:t>
                </a:r>
              </a:p>
            </c:rich>
          </c:tx>
          <c:layout>
            <c:manualLayout>
              <c:xMode val="factor"/>
              <c:yMode val="factor"/>
              <c:x val="0.00475"/>
              <c:y val="0.001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defRPr>
            </a:pPr>
          </a:p>
        </c:txPr>
        <c:crossAx val="31663603"/>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Regulation in </a:t>
            </a:r>
            <a:r>
              <a:rPr lang="en-US" cap="none" sz="1200" b="1" i="1" u="none" baseline="0">
                <a:solidFill>
                  <a:srgbClr val="000000"/>
                </a:solidFill>
              </a:rPr>
              <a:t>rblA</a:t>
            </a:r>
            <a:r>
              <a:rPr lang="en-US" cap="none" sz="1200" b="1" i="0" u="none" baseline="0">
                <a:solidFill>
                  <a:srgbClr val="000000"/>
                </a:solidFill>
              </a:rPr>
              <a:t> disruptant</a:t>
            </a:r>
          </a:p>
        </c:rich>
      </c:tx>
      <c:layout>
        <c:manualLayout>
          <c:xMode val="factor"/>
          <c:yMode val="factor"/>
          <c:x val="0.0295"/>
          <c:y val="-0.0115"/>
        </c:manualLayout>
      </c:layout>
      <c:spPr>
        <a:noFill/>
        <a:ln>
          <a:noFill/>
        </a:ln>
      </c:spPr>
    </c:title>
    <c:plotArea>
      <c:layout>
        <c:manualLayout>
          <c:xMode val="edge"/>
          <c:yMode val="edge"/>
          <c:x val="0.0735"/>
          <c:y val="0.1225"/>
          <c:w val="0.84"/>
          <c:h val="0.844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2F2F2"/>
              </a:solidFill>
              <a:ln w="12700">
                <a:solidFill>
                  <a:srgbClr val="000000"/>
                </a:solidFill>
              </a:ln>
            </c:spPr>
          </c:dPt>
          <c:dPt>
            <c:idx val="1"/>
            <c:invertIfNegative val="0"/>
            <c:spPr>
              <a:solidFill>
                <a:srgbClr val="C4BD97"/>
              </a:solidFill>
              <a:ln w="12700">
                <a:solidFill>
                  <a:srgbClr val="000000"/>
                </a:solidFill>
              </a:ln>
            </c:spPr>
          </c:dPt>
          <c:dPt>
            <c:idx val="2"/>
            <c:invertIfNegative val="0"/>
            <c:spPr>
              <a:pattFill prst="ltUpDiag">
                <a:fgClr>
                  <a:srgbClr val="A6A6A6"/>
                </a:fgClr>
                <a:bgClr>
                  <a:srgbClr val="F2F2F2"/>
                </a:bgClr>
              </a:pattFill>
              <a:ln w="12700">
                <a:solidFill>
                  <a:srgbClr val="000000"/>
                </a:solidFill>
              </a:ln>
            </c:spPr>
          </c:dPt>
          <c:dPt>
            <c:idx val="3"/>
            <c:invertIfNegative val="0"/>
            <c:spPr>
              <a:pattFill prst="ltUpDiag">
                <a:fgClr>
                  <a:srgbClr val="948A54"/>
                </a:fgClr>
                <a:bgClr>
                  <a:srgbClr val="C4BD97"/>
                </a:bgClr>
              </a:pattFill>
              <a:ln w="12700">
                <a:solidFill>
                  <a:srgbClr val="000000"/>
                </a:solidFill>
              </a:ln>
            </c:spPr>
          </c:dPt>
          <c:dPt>
            <c:idx val="4"/>
            <c:invertIfNegative val="0"/>
            <c:spPr>
              <a:solidFill>
                <a:srgbClr val="FFFFFF"/>
              </a:solidFill>
              <a:ln w="12700">
                <a:solidFill>
                  <a:srgbClr val="000000"/>
                </a:solidFill>
              </a:ln>
            </c:spPr>
          </c:dPt>
          <c:dPt>
            <c:idx val="5"/>
            <c:invertIfNegative val="0"/>
            <c:spPr>
              <a:solidFill>
                <a:srgbClr val="000000"/>
              </a:solidFill>
              <a:ln w="12700">
                <a:solidFill>
                  <a:srgbClr val="000000"/>
                </a:solidFill>
              </a:ln>
            </c:spPr>
          </c:dPt>
          <c:errBars>
            <c:errDir val="y"/>
            <c:errBarType val="both"/>
            <c:errValType val="cust"/>
            <c:plus>
              <c:numRef>
                <c:f>graph_plotter!$M$27:$R$27</c:f>
                <c:numCache>
                  <c:ptCount val="6"/>
                  <c:pt idx="0">
                    <c:v>0.00440082116781601</c:v>
                  </c:pt>
                  <c:pt idx="1">
                    <c:v>0.008789061407137644</c:v>
                  </c:pt>
                  <c:pt idx="2">
                    <c:v>0.003093962919910473</c:v>
                  </c:pt>
                  <c:pt idx="3">
                    <c:v>0.008712769015133404</c:v>
                  </c:pt>
                  <c:pt idx="4">
                    <c:v>0.005575106934083862</c:v>
                  </c:pt>
                  <c:pt idx="5">
                    <c:v>0.012021431465104482</c:v>
                  </c:pt>
                </c:numCache>
              </c:numRef>
            </c:plus>
            <c:minus>
              <c:numRef>
                <c:f>graph_plotter!$M$28:$R$28</c:f>
                <c:numCache>
                  <c:ptCount val="6"/>
                  <c:pt idx="0">
                    <c:v>0.004312725495660419</c:v>
                  </c:pt>
                  <c:pt idx="1">
                    <c:v>0.008613121907950383</c:v>
                  </c:pt>
                  <c:pt idx="2">
                    <c:v>0.003032027946263463</c:v>
                  </c:pt>
                  <c:pt idx="3">
                    <c:v>0.00853835673763903</c:v>
                  </c:pt>
                  <c:pt idx="4">
                    <c:v>0.0054635044003819855</c:v>
                  </c:pt>
                  <c:pt idx="5">
                    <c:v>0.011780786357110551</c:v>
                  </c:pt>
                </c:numCache>
              </c:numRef>
            </c:minus>
            <c:noEndCap val="0"/>
            <c:spPr>
              <a:ln w="12700">
                <a:solidFill>
                  <a:srgbClr val="000000"/>
                </a:solidFill>
              </a:ln>
            </c:spPr>
          </c:errBars>
          <c:cat>
            <c:strRef>
              <c:f>graph_plotter!$M$30:$R$30</c:f>
              <c:strCache>
                <c:ptCount val="6"/>
                <c:pt idx="0">
                  <c:v>wt     veg</c:v>
                </c:pt>
                <c:pt idx="1">
                  <c:v>rblA-  veg</c:v>
                </c:pt>
                <c:pt idx="2">
                  <c:v>wt devel</c:v>
                </c:pt>
                <c:pt idx="3">
                  <c:v>rblA- devel</c:v>
                </c:pt>
                <c:pt idx="4">
                  <c:v>wt   total</c:v>
                </c:pt>
                <c:pt idx="5">
                  <c:v>rblA- total</c:v>
                </c:pt>
              </c:strCache>
            </c:strRef>
          </c:cat>
          <c:val>
            <c:numRef>
              <c:f>graph_plotter!$M$24:$R$24</c:f>
              <c:numCache>
                <c:ptCount val="6"/>
                <c:pt idx="0">
                  <c:v>0.1485888243585329</c:v>
                </c:pt>
                <c:pt idx="1">
                  <c:v>0.33183799420271554</c:v>
                </c:pt>
                <c:pt idx="2">
                  <c:v>0.04928538233601229</c:v>
                </c:pt>
                <c:pt idx="3">
                  <c:v>0.47028779910273916</c:v>
                </c:pt>
                <c:pt idx="4">
                  <c:v>0.20813525145627698</c:v>
                </c:pt>
                <c:pt idx="5">
                  <c:v>0.791864748543723</c:v>
                </c:pt>
              </c:numCache>
            </c:numRef>
          </c:val>
        </c:ser>
        <c:axId val="14615021"/>
        <c:axId val="64426326"/>
      </c:barChart>
      <c:catAx>
        <c:axId val="1461502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64426326"/>
        <c:crosses val="autoZero"/>
        <c:auto val="1"/>
        <c:lblOffset val="100"/>
        <c:tickLblSkip val="1"/>
        <c:noMultiLvlLbl val="0"/>
      </c:catAx>
      <c:valAx>
        <c:axId val="64426326"/>
        <c:scaling>
          <c:orientation val="minMax"/>
        </c:scaling>
        <c:axPos val="l"/>
        <c:title>
          <c:tx>
            <c:rich>
              <a:bodyPr vert="horz" rot="-5400000" anchor="b"/>
              <a:lstStyle/>
              <a:p>
                <a:pPr algn="ctr">
                  <a:defRPr/>
                </a:pPr>
                <a:r>
                  <a:rPr lang="en-US" cap="none" sz="1200" b="0" i="0" u="none" baseline="0">
                    <a:solidFill>
                      <a:srgbClr val="000000"/>
                    </a:solidFill>
                  </a:rPr>
                  <a:t>Normalized expression</a:t>
                </a:r>
              </a:p>
            </c:rich>
          </c:tx>
          <c:layout>
            <c:manualLayout>
              <c:xMode val="factor"/>
              <c:yMode val="factor"/>
              <c:x val="-0.01225"/>
              <c:y val="0.01075"/>
            </c:manualLayout>
          </c:layout>
          <c:overlay val="0"/>
          <c:spPr>
            <a:noFill/>
            <a:ln>
              <a:noFill/>
            </a:ln>
          </c:spPr>
        </c:title>
        <c:delete val="0"/>
        <c:numFmt formatCode="0.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defRPr>
            </a:pPr>
          </a:p>
        </c:txPr>
        <c:crossAx val="1461502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0.34225</cdr:x>
      <cdr:y>0.898</cdr:y>
    </cdr:from>
    <cdr:to>
      <cdr:x>0.3845</cdr:x>
      <cdr:y>0.909</cdr:y>
    </cdr:to>
    <cdr:sp fLocksText="0">
      <cdr:nvSpPr>
        <cdr:cNvPr id="1" name="Textfeld 1"/>
        <cdr:cNvSpPr txBox="1">
          <a:spLocks noChangeArrowheads="1"/>
        </cdr:cNvSpPr>
      </cdr:nvSpPr>
      <cdr:spPr>
        <a:xfrm>
          <a:off x="1457325" y="3829050"/>
          <a:ext cx="180975" cy="47625"/>
        </a:xfrm>
        <a:prstGeom prst="rect">
          <a:avLst/>
        </a:prstGeom>
        <a:no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1524000</xdr:colOff>
      <xdr:row>412</xdr:row>
      <xdr:rowOff>180975</xdr:rowOff>
    </xdr:from>
    <xdr:to>
      <xdr:col>4</xdr:col>
      <xdr:colOff>9525</xdr:colOff>
      <xdr:row>433</xdr:row>
      <xdr:rowOff>38100</xdr:rowOff>
    </xdr:to>
    <xdr:graphicFrame>
      <xdr:nvGraphicFramePr>
        <xdr:cNvPr id="1" name="Diagramm 7"/>
        <xdr:cNvGraphicFramePr/>
      </xdr:nvGraphicFramePr>
      <xdr:xfrm>
        <a:off x="3171825" y="84162900"/>
        <a:ext cx="4105275" cy="4257675"/>
      </xdr:xfrm>
      <a:graphic>
        <a:graphicData uri="http://schemas.openxmlformats.org/drawingml/2006/chart">
          <c:chart xmlns:c="http://schemas.openxmlformats.org/drawingml/2006/chart" r:id="rId1"/>
        </a:graphicData>
      </a:graphic>
    </xdr:graphicFrame>
    <xdr:clientData/>
  </xdr:twoCellAnchor>
  <xdr:twoCellAnchor>
    <xdr:from>
      <xdr:col>4</xdr:col>
      <xdr:colOff>47625</xdr:colOff>
      <xdr:row>412</xdr:row>
      <xdr:rowOff>180975</xdr:rowOff>
    </xdr:from>
    <xdr:to>
      <xdr:col>6</xdr:col>
      <xdr:colOff>1266825</xdr:colOff>
      <xdr:row>433</xdr:row>
      <xdr:rowOff>38100</xdr:rowOff>
    </xdr:to>
    <xdr:graphicFrame>
      <xdr:nvGraphicFramePr>
        <xdr:cNvPr id="2" name="Diagramm 8"/>
        <xdr:cNvGraphicFramePr/>
      </xdr:nvGraphicFramePr>
      <xdr:xfrm>
        <a:off x="7315200" y="84162900"/>
        <a:ext cx="4267200" cy="4257675"/>
      </xdr:xfrm>
      <a:graphic>
        <a:graphicData uri="http://schemas.openxmlformats.org/drawingml/2006/chart">
          <c:chart xmlns:c="http://schemas.openxmlformats.org/drawingml/2006/chart" r:id="rId2"/>
        </a:graphicData>
      </a:graphic>
    </xdr:graphicFrame>
    <xdr:clientData/>
  </xdr:twoCellAnchor>
  <xdr:twoCellAnchor>
    <xdr:from>
      <xdr:col>6</xdr:col>
      <xdr:colOff>1304925</xdr:colOff>
      <xdr:row>412</xdr:row>
      <xdr:rowOff>171450</xdr:rowOff>
    </xdr:from>
    <xdr:to>
      <xdr:col>9</xdr:col>
      <xdr:colOff>790575</xdr:colOff>
      <xdr:row>433</xdr:row>
      <xdr:rowOff>38100</xdr:rowOff>
    </xdr:to>
    <xdr:graphicFrame>
      <xdr:nvGraphicFramePr>
        <xdr:cNvPr id="3" name="Diagramm 9"/>
        <xdr:cNvGraphicFramePr/>
      </xdr:nvGraphicFramePr>
      <xdr:xfrm>
        <a:off x="11620500" y="84153375"/>
        <a:ext cx="4276725" cy="4267200"/>
      </xdr:xfrm>
      <a:graphic>
        <a:graphicData uri="http://schemas.openxmlformats.org/drawingml/2006/chart">
          <c:chart xmlns:c="http://schemas.openxmlformats.org/drawingml/2006/chart" r:id="rId3"/>
        </a:graphicData>
      </a:graphic>
    </xdr:graphicFrame>
    <xdr:clientData/>
  </xdr:twoCellAnchor>
  <xdr:twoCellAnchor>
    <xdr:from>
      <xdr:col>65</xdr:col>
      <xdr:colOff>1362075</xdr:colOff>
      <xdr:row>405</xdr:row>
      <xdr:rowOff>190500</xdr:rowOff>
    </xdr:from>
    <xdr:to>
      <xdr:col>69</xdr:col>
      <xdr:colOff>619125</xdr:colOff>
      <xdr:row>420</xdr:row>
      <xdr:rowOff>180975</xdr:rowOff>
    </xdr:to>
    <xdr:grpSp>
      <xdr:nvGrpSpPr>
        <xdr:cNvPr id="4" name="Gruppieren 7"/>
        <xdr:cNvGrpSpPr>
          <a:grpSpLocks/>
        </xdr:cNvGrpSpPr>
      </xdr:nvGrpSpPr>
      <xdr:grpSpPr>
        <a:xfrm>
          <a:off x="61617225" y="82648425"/>
          <a:ext cx="4752975" cy="3314700"/>
          <a:chOff x="58610500" y="87884001"/>
          <a:chExt cx="4762500" cy="3527778"/>
        </a:xfrm>
        <a:solidFill>
          <a:srgbClr val="FFFFFF"/>
        </a:solidFill>
      </xdr:grpSpPr>
      <xdr:pic>
        <xdr:nvPicPr>
          <xdr:cNvPr id="5" name="Grafik 3"/>
          <xdr:cNvPicPr preferRelativeResize="1">
            <a:picLocks noChangeAspect="1"/>
          </xdr:cNvPicPr>
        </xdr:nvPicPr>
        <xdr:blipFill>
          <a:blip r:embed="rId4"/>
          <a:stretch>
            <a:fillRect/>
          </a:stretch>
        </xdr:blipFill>
        <xdr:spPr>
          <a:xfrm>
            <a:off x="58610500" y="87884001"/>
            <a:ext cx="4762500" cy="3527778"/>
          </a:xfrm>
          <a:prstGeom prst="rect">
            <a:avLst/>
          </a:prstGeom>
          <a:noFill/>
          <a:ln w="9525" cmpd="sng">
            <a:noFill/>
          </a:ln>
        </xdr:spPr>
      </xdr:pic>
      <xdr:sp>
        <xdr:nvSpPr>
          <xdr:cNvPr id="6" name="Textfeld 6"/>
          <xdr:cNvSpPr txBox="1">
            <a:spLocks noChangeArrowheads="1"/>
          </xdr:cNvSpPr>
        </xdr:nvSpPr>
        <xdr:spPr>
          <a:xfrm>
            <a:off x="62408594" y="90773251"/>
            <a:ext cx="534591" cy="243417"/>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r = 0.81</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wpho.org.uk/sadb/Poisson%20CI%20in%20spreadsheets.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ictybase.org/gene/DDB_G0272813" TargetMode="External" /><Relationship Id="rId2" Type="http://schemas.openxmlformats.org/officeDocument/2006/relationships/hyperlink" Target="http://dictybase.org/gene/DDB_G0274503" TargetMode="External" /><Relationship Id="rId3" Type="http://schemas.openxmlformats.org/officeDocument/2006/relationships/hyperlink" Target="http://dictybase.org/gene/DDB_G0279343" TargetMode="External" /><Relationship Id="rId4" Type="http://schemas.openxmlformats.org/officeDocument/2006/relationships/hyperlink" Target="http://dictybase.org/gene/DDB_G0291133" TargetMode="External" /><Relationship Id="rId5" Type="http://schemas.openxmlformats.org/officeDocument/2006/relationships/hyperlink" Target="http://dictybase.org/gene/DDB_G0269684" TargetMode="External" /><Relationship Id="rId6" Type="http://schemas.openxmlformats.org/officeDocument/2006/relationships/hyperlink" Target="http://dictybase.org/gene/DDB_G0291842" TargetMode="External" /><Relationship Id="rId7" Type="http://schemas.openxmlformats.org/officeDocument/2006/relationships/hyperlink" Target="http://dictybase.org/gene/DDB_G0275983" TargetMode="External" /><Relationship Id="rId8" Type="http://schemas.openxmlformats.org/officeDocument/2006/relationships/hyperlink" Target="http://dictybase.org/gene/DDB_G0267748" TargetMode="External" /><Relationship Id="rId9" Type="http://schemas.openxmlformats.org/officeDocument/2006/relationships/hyperlink" Target="http://dictybase.org/gene/DDB_G0283073" TargetMode="External" /><Relationship Id="rId10" Type="http://schemas.openxmlformats.org/officeDocument/2006/relationships/hyperlink" Target="http://dictybase.org/gene/DDB_G0269894" TargetMode="External" /><Relationship Id="rId11" Type="http://schemas.openxmlformats.org/officeDocument/2006/relationships/hyperlink" Target="http://dictybase.org/gene/DDB_G0271078" TargetMode="External" /><Relationship Id="rId12" Type="http://schemas.openxmlformats.org/officeDocument/2006/relationships/hyperlink" Target="http://dictybase.org/gene/DDB_G0271562" TargetMode="External" /><Relationship Id="rId13" Type="http://schemas.openxmlformats.org/officeDocument/2006/relationships/hyperlink" Target="http://dictybase.org/gene/DDB_G0293214" TargetMode="External" /><Relationship Id="rId14" Type="http://schemas.openxmlformats.org/officeDocument/2006/relationships/hyperlink" Target="http://dictybase.org/gene/DDB_G0284771" TargetMode="External" /><Relationship Id="rId15" Type="http://schemas.openxmlformats.org/officeDocument/2006/relationships/hyperlink" Target="http://dictybase.org/gene/DDB_G0282677" TargetMode="External" /><Relationship Id="rId16" Type="http://schemas.openxmlformats.org/officeDocument/2006/relationships/hyperlink" Target="http://dictybase.org/gene/DDB_G0289271" TargetMode="External" /><Relationship Id="rId17" Type="http://schemas.openxmlformats.org/officeDocument/2006/relationships/hyperlink" Target="http://dictybase.org/gene/DDB_G0293564" TargetMode="External" /><Relationship Id="rId18" Type="http://schemas.openxmlformats.org/officeDocument/2006/relationships/hyperlink" Target="http://dictybase.org/gene/DDB_G0291506" TargetMode="External" /><Relationship Id="rId19" Type="http://schemas.openxmlformats.org/officeDocument/2006/relationships/hyperlink" Target="http://dictybase.org/gene/DDB_G0269324" TargetMode="External" /><Relationship Id="rId20" Type="http://schemas.openxmlformats.org/officeDocument/2006/relationships/hyperlink" Target="http://dictybase.org/gene/DDB_G0286623" TargetMode="External" /><Relationship Id="rId21" Type="http://schemas.openxmlformats.org/officeDocument/2006/relationships/hyperlink" Target="http://dictybase.org/gene/DDB_G0280309" TargetMode="External" /><Relationship Id="rId22" Type="http://schemas.openxmlformats.org/officeDocument/2006/relationships/hyperlink" Target="http://dictybase.org/gene/DDB_G0275623" TargetMode="External" /><Relationship Id="rId23" Type="http://schemas.openxmlformats.org/officeDocument/2006/relationships/hyperlink" Target="http://dictybase.org/gene/DDB_G0292958" TargetMode="External" /><Relationship Id="rId24" Type="http://schemas.openxmlformats.org/officeDocument/2006/relationships/hyperlink" Target="http://dictybase.org/gene/DDB_G0272760" TargetMode="External" /><Relationship Id="rId25" Type="http://schemas.openxmlformats.org/officeDocument/2006/relationships/hyperlink" Target="http://dictybase.org/gene/DDB_G0282933" TargetMode="External" /><Relationship Id="rId26" Type="http://schemas.openxmlformats.org/officeDocument/2006/relationships/hyperlink" Target="http://dictybase.org/gene/DDB_G0287103" TargetMode="External" /><Relationship Id="rId27" Type="http://schemas.openxmlformats.org/officeDocument/2006/relationships/hyperlink" Target="http://dictybase.org/gene/DDB_G0284731" TargetMode="External" /><Relationship Id="rId28" Type="http://schemas.openxmlformats.org/officeDocument/2006/relationships/hyperlink" Target="http://dictybase.org/gene/DDB_G0282191" TargetMode="External" /><Relationship Id="rId29" Type="http://schemas.openxmlformats.org/officeDocument/2006/relationships/hyperlink" Target="http://dictybase.org/gene/DDB_G0282731" TargetMode="External" /><Relationship Id="rId30" Type="http://schemas.openxmlformats.org/officeDocument/2006/relationships/hyperlink" Target="http://dictybase.org/gene/DDB_G0270442" TargetMode="External" /><Relationship Id="rId31" Type="http://schemas.openxmlformats.org/officeDocument/2006/relationships/hyperlink" Target="http://dictybase.org/gene/DDB_G0285853" TargetMode="External" /><Relationship Id="rId32" Type="http://schemas.openxmlformats.org/officeDocument/2006/relationships/hyperlink" Target="http://dictybase.org/gene/DDB_G0285381" TargetMode="External" /><Relationship Id="rId33" Type="http://schemas.openxmlformats.org/officeDocument/2006/relationships/hyperlink" Target="http://dictybase.org/gene/DDB_G0281641" TargetMode="External" /><Relationship Id="rId34" Type="http://schemas.openxmlformats.org/officeDocument/2006/relationships/hyperlink" Target="http://dictybase.org/gene/DDB_G0294609" TargetMode="External" /><Relationship Id="rId35" Type="http://schemas.openxmlformats.org/officeDocument/2006/relationships/hyperlink" Target="http://dictybase.org/gene/DDB_G0272158" TargetMode="External" /><Relationship Id="rId36" Type="http://schemas.openxmlformats.org/officeDocument/2006/relationships/hyperlink" Target="http://dictybase.org/gene/DDB_G0283189" TargetMode="External" /><Relationship Id="rId37" Type="http://schemas.openxmlformats.org/officeDocument/2006/relationships/hyperlink" Target="http://dictybase.org/gene/DDB_G0278367" TargetMode="External" /><Relationship Id="rId38" Type="http://schemas.openxmlformats.org/officeDocument/2006/relationships/hyperlink" Target="http://dictybase.org/gene/DDB_G0284987" TargetMode="External" /><Relationship Id="rId39" Type="http://schemas.openxmlformats.org/officeDocument/2006/relationships/hyperlink" Target="http://dictybase.org/gene/DDB_G0274493" TargetMode="External" /><Relationship Id="rId40" Type="http://schemas.openxmlformats.org/officeDocument/2006/relationships/hyperlink" Target="http://dictybase.org/gene/DDB_G0267916" TargetMode="External" /><Relationship Id="rId41" Type="http://schemas.openxmlformats.org/officeDocument/2006/relationships/hyperlink" Target="http://dictybase.org/gene/DDB_G0270418" TargetMode="External" /><Relationship Id="rId42" Type="http://schemas.openxmlformats.org/officeDocument/2006/relationships/hyperlink" Target="http://dictybase.org/gene/DDB_G0287607" TargetMode="External" /><Relationship Id="rId43" Type="http://schemas.openxmlformats.org/officeDocument/2006/relationships/hyperlink" Target="http://dictybase.org/gene/DDB_G0285961" TargetMode="External" /><Relationship Id="rId44" Type="http://schemas.openxmlformats.org/officeDocument/2006/relationships/hyperlink" Target="http://dictybase.org/gene/DDB_G0291868" TargetMode="External" /><Relationship Id="rId45" Type="http://schemas.openxmlformats.org/officeDocument/2006/relationships/hyperlink" Target="http://dictybase.org/gene/DDB_G0293702" TargetMode="External" /><Relationship Id="rId46" Type="http://schemas.openxmlformats.org/officeDocument/2006/relationships/hyperlink" Target="http://dictybase.org/gene/DDB_G0286027" TargetMode="External" /><Relationship Id="rId47" Type="http://schemas.openxmlformats.org/officeDocument/2006/relationships/hyperlink" Target="http://dictybase.org/gene/DDB_G0282235" TargetMode="External" /><Relationship Id="rId48" Type="http://schemas.openxmlformats.org/officeDocument/2006/relationships/hyperlink" Target="http://dictybase.org/gene/DDB_G0281907" TargetMode="External" /><Relationship Id="rId49" Type="http://schemas.openxmlformats.org/officeDocument/2006/relationships/hyperlink" Target="http://dictybase.org/gene/DDB_G0267904" TargetMode="External" /><Relationship Id="rId50" Type="http://schemas.openxmlformats.org/officeDocument/2006/relationships/hyperlink" Target="http://dictybase.org/gene/DDB_G0272758" TargetMode="External" /><Relationship Id="rId51" Type="http://schemas.openxmlformats.org/officeDocument/2006/relationships/hyperlink" Target="http://dictybase.org/gene/DDB_G0271400" TargetMode="External" /><Relationship Id="rId52" Type="http://schemas.openxmlformats.org/officeDocument/2006/relationships/hyperlink" Target="http://dictybase.org/gene/DDB_G0287975" TargetMode="External" /><Relationship Id="rId53" Type="http://schemas.openxmlformats.org/officeDocument/2006/relationships/hyperlink" Target="http://dictybase.org/gene/DDB_G0280397" TargetMode="External" /><Relationship Id="rId54" Type="http://schemas.openxmlformats.org/officeDocument/2006/relationships/hyperlink" Target="http://dictybase.org/gene/DDB_G0284281" TargetMode="External" /><Relationship Id="rId55" Type="http://schemas.openxmlformats.org/officeDocument/2006/relationships/hyperlink" Target="http://dictybase.org/gene/DDB_G0278935" TargetMode="External" /><Relationship Id="rId56" Type="http://schemas.openxmlformats.org/officeDocument/2006/relationships/hyperlink" Target="http://dictybase.org/gene/DDB_G0275809" TargetMode="External" /><Relationship Id="rId57" Type="http://schemas.openxmlformats.org/officeDocument/2006/relationships/hyperlink" Target="http://dictybase.org/gene/DDB_G0281683" TargetMode="External" /><Relationship Id="rId58" Type="http://schemas.openxmlformats.org/officeDocument/2006/relationships/hyperlink" Target="http://dictybase.org/gene/DDB_G0268614" TargetMode="External" /><Relationship Id="rId59" Type="http://schemas.openxmlformats.org/officeDocument/2006/relationships/hyperlink" Target="http://dictybase.org/gene/DDB_G0270764" TargetMode="External" /><Relationship Id="rId60" Type="http://schemas.openxmlformats.org/officeDocument/2006/relationships/hyperlink" Target="http://dictybase.org/gene/DDB_G0279923" TargetMode="External" /><Relationship Id="rId61" Type="http://schemas.openxmlformats.org/officeDocument/2006/relationships/hyperlink" Target="http://dictybase.org/gene/DDB_G0289513" TargetMode="External" /><Relationship Id="rId62" Type="http://schemas.openxmlformats.org/officeDocument/2006/relationships/hyperlink" Target="http://dictybase.org/gene/DDB_G0273139" TargetMode="External" /><Relationship Id="rId63" Type="http://schemas.openxmlformats.org/officeDocument/2006/relationships/hyperlink" Target="http://dictybase.org/gene/DDB_G0269406" TargetMode="External" /><Relationship Id="rId64" Type="http://schemas.openxmlformats.org/officeDocument/2006/relationships/hyperlink" Target="http://dictybase.org/gene/DDB_G0279167" TargetMode="External" /><Relationship Id="rId65" Type="http://schemas.openxmlformats.org/officeDocument/2006/relationships/hyperlink" Target="http://dictybase.org/gene/DDB_G0274525" TargetMode="External" /><Relationship Id="rId66" Type="http://schemas.openxmlformats.org/officeDocument/2006/relationships/hyperlink" Target="http://dictybase.org/gene/DDB_G0285353" TargetMode="External" /><Relationship Id="rId67" Type="http://schemas.openxmlformats.org/officeDocument/2006/relationships/hyperlink" Target="http://dictybase.org/gene/DDB_G0269378" TargetMode="External" /><Relationship Id="rId68" Type="http://schemas.openxmlformats.org/officeDocument/2006/relationships/hyperlink" Target="http://dictybase.org/gene/DDB_G0292504" TargetMode="External" /><Relationship Id="rId69" Type="http://schemas.openxmlformats.org/officeDocument/2006/relationships/hyperlink" Target="http://dictybase.org/gene/DDB_G0291380" TargetMode="External" /><Relationship Id="rId70" Type="http://schemas.openxmlformats.org/officeDocument/2006/relationships/hyperlink" Target="http://dictybase.org/gene/DDB_G0293656" TargetMode="External" /><Relationship Id="rId71" Type="http://schemas.openxmlformats.org/officeDocument/2006/relationships/hyperlink" Target="http://dictybase.org/gene/DDB_G0286539" TargetMode="External" /><Relationship Id="rId72" Type="http://schemas.openxmlformats.org/officeDocument/2006/relationships/hyperlink" Target="http://dictybase.org/gene/DDB_G0287899" TargetMode="External" /><Relationship Id="rId73" Type="http://schemas.openxmlformats.org/officeDocument/2006/relationships/hyperlink" Target="http://dictybase.org/gene/DDB_G0278203" TargetMode="External" /><Relationship Id="rId74" Type="http://schemas.openxmlformats.org/officeDocument/2006/relationships/hyperlink" Target="http://dictybase.org/gene/DDB_G0292760" TargetMode="External" /><Relationship Id="rId75" Type="http://schemas.openxmlformats.org/officeDocument/2006/relationships/hyperlink" Target="http://dictybase.org/gene/DDB_G0291750" TargetMode="External" /><Relationship Id="rId76" Type="http://schemas.openxmlformats.org/officeDocument/2006/relationships/hyperlink" Target="http://dictybase.org/gene/DDB_G0280989" TargetMode="External" /><Relationship Id="rId77" Type="http://schemas.openxmlformats.org/officeDocument/2006/relationships/hyperlink" Target="http://dictybase.org/gene/DDB_G0279195" TargetMode="External" /><Relationship Id="rId78" Type="http://schemas.openxmlformats.org/officeDocument/2006/relationships/hyperlink" Target="http://dictybase.org/gene/DDB_G0292820" TargetMode="External" /><Relationship Id="rId79" Type="http://schemas.openxmlformats.org/officeDocument/2006/relationships/hyperlink" Target="http://dictybase.org/gene/DDB_G0274389" TargetMode="External" /><Relationship Id="rId80" Type="http://schemas.openxmlformats.org/officeDocument/2006/relationships/hyperlink" Target="http://dictybase.org/gene/DDB_G0289141" TargetMode="External" /><Relationship Id="rId81" Type="http://schemas.openxmlformats.org/officeDocument/2006/relationships/hyperlink" Target="http://dictybase.org/gene/DDB_G0284071" TargetMode="External" /><Relationship Id="rId82" Type="http://schemas.openxmlformats.org/officeDocument/2006/relationships/hyperlink" Target="http://dictybase.org/gene/DDB_G0272616" TargetMode="External" /><Relationship Id="rId83" Type="http://schemas.openxmlformats.org/officeDocument/2006/relationships/hyperlink" Target="http://dictybase.org/gene/DDB_G0288019" TargetMode="External" /><Relationship Id="rId84" Type="http://schemas.openxmlformats.org/officeDocument/2006/relationships/hyperlink" Target="http://dictybase.org/gene/DDB_G0274161" TargetMode="External" /><Relationship Id="rId85" Type="http://schemas.openxmlformats.org/officeDocument/2006/relationships/hyperlink" Target="http://dictybase.org/gene/DDB_G0285319" TargetMode="External" /><Relationship Id="rId86" Type="http://schemas.openxmlformats.org/officeDocument/2006/relationships/hyperlink" Target="http://dictybase.org/gene/DDB_G0267402" TargetMode="External" /><Relationship Id="rId87" Type="http://schemas.openxmlformats.org/officeDocument/2006/relationships/hyperlink" Target="http://dictybase.org/gene/DDB_G0270838" TargetMode="External" /><Relationship Id="rId88" Type="http://schemas.openxmlformats.org/officeDocument/2006/relationships/hyperlink" Target="http://dictybase.org/gene/DDB_G0271092" TargetMode="External" /><Relationship Id="rId89" Type="http://schemas.openxmlformats.org/officeDocument/2006/relationships/hyperlink" Target="http://dictybase.org/gene/DDB_G0277183" TargetMode="External" /><Relationship Id="rId90" Type="http://schemas.openxmlformats.org/officeDocument/2006/relationships/hyperlink" Target="http://dictybase.org/gene/DDB_G0276863" TargetMode="External" /><Relationship Id="rId91" Type="http://schemas.openxmlformats.org/officeDocument/2006/relationships/hyperlink" Target="http://dictybase.org/gene/DDB_G0274269" TargetMode="External" /><Relationship Id="rId92" Type="http://schemas.openxmlformats.org/officeDocument/2006/relationships/hyperlink" Target="http://dictybase.org/gene/DDB_G0282529" TargetMode="External" /><Relationship Id="rId93" Type="http://schemas.openxmlformats.org/officeDocument/2006/relationships/hyperlink" Target="http://dictybase.org/gene/DDB_G0288225" TargetMode="External" /><Relationship Id="rId94" Type="http://schemas.openxmlformats.org/officeDocument/2006/relationships/hyperlink" Target="http://dictybase.org/gene/DDB_G0284195" TargetMode="External" /><Relationship Id="rId95" Type="http://schemas.openxmlformats.org/officeDocument/2006/relationships/hyperlink" Target="http://dictybase.org/gene/DDB_G0283113" TargetMode="External" /><Relationship Id="rId96" Type="http://schemas.openxmlformats.org/officeDocument/2006/relationships/hyperlink" Target="http://dictybase.org/gene/DDB_G0291896" TargetMode="External" /><Relationship Id="rId97" Type="http://schemas.openxmlformats.org/officeDocument/2006/relationships/hyperlink" Target="http://dictybase.org/gene/DDB_G0287815" TargetMode="External" /><Relationship Id="rId98" Type="http://schemas.openxmlformats.org/officeDocument/2006/relationships/hyperlink" Target="http://dictybase.org/gene/DDB_G0269800" TargetMode="External" /><Relationship Id="rId99" Type="http://schemas.openxmlformats.org/officeDocument/2006/relationships/hyperlink" Target="http://dictybase.org/gene/DDB_G0285513" TargetMode="External" /><Relationship Id="rId100" Type="http://schemas.openxmlformats.org/officeDocument/2006/relationships/hyperlink" Target="http://dictybase.org/gene/DDB_G0292444" TargetMode="External" /><Relationship Id="rId101" Type="http://schemas.openxmlformats.org/officeDocument/2006/relationships/hyperlink" Target="http://dictybase.org/gene/DDB_G0277405" TargetMode="External" /><Relationship Id="rId102" Type="http://schemas.openxmlformats.org/officeDocument/2006/relationships/hyperlink" Target="http://dictybase.org/gene/DDB_G0269554" TargetMode="External" /><Relationship Id="rId103" Type="http://schemas.openxmlformats.org/officeDocument/2006/relationships/hyperlink" Target="http://dictybase.org/gene/DDB_G0291752" TargetMode="External" /><Relationship Id="rId104" Type="http://schemas.openxmlformats.org/officeDocument/2006/relationships/hyperlink" Target="http://dictybase.org/gene/DDB_G0276101" TargetMode="External" /><Relationship Id="rId105" Type="http://schemas.openxmlformats.org/officeDocument/2006/relationships/hyperlink" Target="http://dictybase.org/gene/DDB_G0283681" TargetMode="External" /><Relationship Id="rId106" Type="http://schemas.openxmlformats.org/officeDocument/2006/relationships/hyperlink" Target="http://dictybase.org/gene/DDB_G0283099" TargetMode="External" /><Relationship Id="rId107" Type="http://schemas.openxmlformats.org/officeDocument/2006/relationships/hyperlink" Target="http://dictybase.org/gene/DDB_G0276977" TargetMode="External" /><Relationship Id="rId108" Type="http://schemas.openxmlformats.org/officeDocument/2006/relationships/hyperlink" Target="http://dictybase.org/gene/DDB_G0275929" TargetMode="External" /><Relationship Id="rId109" Type="http://schemas.openxmlformats.org/officeDocument/2006/relationships/hyperlink" Target="http://dictybase.org/gene/DDB_G0279959" TargetMode="External" /><Relationship Id="rId110" Type="http://schemas.openxmlformats.org/officeDocument/2006/relationships/hyperlink" Target="http://dictybase.org/gene/DDB_G0270814" TargetMode="External" /><Relationship Id="rId111" Type="http://schemas.openxmlformats.org/officeDocument/2006/relationships/hyperlink" Target="http://dictybase.org/gene/DDB_G0285849" TargetMode="External" /><Relationship Id="rId112" Type="http://schemas.openxmlformats.org/officeDocument/2006/relationships/hyperlink" Target="http://dictybase.org/gene/DDB_G0283909" TargetMode="External" /><Relationship Id="rId113" Type="http://schemas.openxmlformats.org/officeDocument/2006/relationships/hyperlink" Target="http://dictybase.org/gene/DDB_G0268212" TargetMode="External" /><Relationship Id="rId114" Type="http://schemas.openxmlformats.org/officeDocument/2006/relationships/hyperlink" Target="http://dictybase.org/gene/DDB_G0275495" TargetMode="External" /><Relationship Id="rId115" Type="http://schemas.openxmlformats.org/officeDocument/2006/relationships/hyperlink" Target="http://dictybase.org/gene/DDB_G0283111" TargetMode="External" /><Relationship Id="rId116" Type="http://schemas.openxmlformats.org/officeDocument/2006/relationships/hyperlink" Target="http://dictybase.org/gene/DDB_G0285313" TargetMode="External" /><Relationship Id="rId117" Type="http://schemas.openxmlformats.org/officeDocument/2006/relationships/hyperlink" Target="http://dictybase.org/gene/DDB_G0288475" TargetMode="External" /><Relationship Id="rId118" Type="http://schemas.openxmlformats.org/officeDocument/2006/relationships/hyperlink" Target="http://dictybase.org/gene/DDB_G0276531" TargetMode="External" /><Relationship Id="rId119" Type="http://schemas.openxmlformats.org/officeDocument/2006/relationships/hyperlink" Target="http://dictybase.org/gene/DDB_G0267728" TargetMode="External" /><Relationship Id="rId120" Type="http://schemas.openxmlformats.org/officeDocument/2006/relationships/hyperlink" Target="http://dictybase.org/gene/DDB_G0268332" TargetMode="External" /><Relationship Id="rId121" Type="http://schemas.openxmlformats.org/officeDocument/2006/relationships/hyperlink" Target="http://dictybase.org/gene/DDB_G0271254" TargetMode="External" /><Relationship Id="rId122" Type="http://schemas.openxmlformats.org/officeDocument/2006/relationships/hyperlink" Target="http://dictybase.org/gene/DDB_G0281201" TargetMode="External" /><Relationship Id="rId123" Type="http://schemas.openxmlformats.org/officeDocument/2006/relationships/hyperlink" Target="http://dictybase.org/gene/DDB_G0281613" TargetMode="External" /><Relationship Id="rId124" Type="http://schemas.openxmlformats.org/officeDocument/2006/relationships/hyperlink" Target="http://dictybase.org/gene/DDB_G0281617" TargetMode="External" /><Relationship Id="rId125" Type="http://schemas.openxmlformats.org/officeDocument/2006/relationships/hyperlink" Target="http://dictybase.org/gene/DDB_G0284499" TargetMode="External" /><Relationship Id="rId126" Type="http://schemas.openxmlformats.org/officeDocument/2006/relationships/hyperlink" Target="http://dictybase.org/gene/DDB_G0286403" TargetMode="External" /><Relationship Id="rId127" Type="http://schemas.openxmlformats.org/officeDocument/2006/relationships/hyperlink" Target="http://dictybase.org/gene/DDB_G0293984" TargetMode="External" /><Relationship Id="rId128" Type="http://schemas.openxmlformats.org/officeDocument/2006/relationships/hyperlink" Target="http://dictybase.org/gene/DDB_G0275129" TargetMode="External" /><Relationship Id="rId129" Type="http://schemas.openxmlformats.org/officeDocument/2006/relationships/hyperlink" Target="http://dictybase.org/gene/DDB_G0281419" TargetMode="External" /><Relationship Id="rId130" Type="http://schemas.openxmlformats.org/officeDocument/2006/relationships/hyperlink" Target="http://dictybase.org/gene/DDB_G0292066" TargetMode="External" /><Relationship Id="rId131" Type="http://schemas.openxmlformats.org/officeDocument/2006/relationships/hyperlink" Target="http://dictybase.org/gene/DDB_G0278701" TargetMode="External" /><Relationship Id="rId132" Type="http://schemas.openxmlformats.org/officeDocument/2006/relationships/hyperlink" Target="http://dictybase.org/gene/DDB_G0288819" TargetMode="External" /><Relationship Id="rId133" Type="http://schemas.openxmlformats.org/officeDocument/2006/relationships/hyperlink" Target="http://dictybase.org/gene/DDB_G0291894" TargetMode="External" /><Relationship Id="rId134" Type="http://schemas.openxmlformats.org/officeDocument/2006/relationships/hyperlink" Target="http://dictybase.org/gene/DDB_G0288873" TargetMode="External" /><Relationship Id="rId135" Type="http://schemas.openxmlformats.org/officeDocument/2006/relationships/hyperlink" Target="http://dictybase.org/gene/DDB_G0290919" TargetMode="External" /><Relationship Id="rId136" Type="http://schemas.openxmlformats.org/officeDocument/2006/relationships/hyperlink" Target="http://dictybase.org/gene/DDB_G0288993" TargetMode="External" /><Relationship Id="rId137" Type="http://schemas.openxmlformats.org/officeDocument/2006/relationships/hyperlink" Target="http://dictybase.org/gene/DDB_G0281889" TargetMode="External" /><Relationship Id="rId138" Type="http://schemas.openxmlformats.org/officeDocument/2006/relationships/hyperlink" Target="http://dictybase.org/gene/DDB_G0271738" TargetMode="External" /><Relationship Id="rId139" Type="http://schemas.openxmlformats.org/officeDocument/2006/relationships/hyperlink" Target="http://dictybase.org/gene/DDB_G0268516" TargetMode="External" /><Relationship Id="rId140" Type="http://schemas.openxmlformats.org/officeDocument/2006/relationships/hyperlink" Target="http://dictybase.org/gene/DDB_G0271286" TargetMode="External" /><Relationship Id="rId141" Type="http://schemas.openxmlformats.org/officeDocument/2006/relationships/hyperlink" Target="http://dictybase.org/gene/DDB_G0283607" TargetMode="External" /><Relationship Id="rId142" Type="http://schemas.openxmlformats.org/officeDocument/2006/relationships/hyperlink" Target="http://dictybase.org/gene/DDB_G0267396" TargetMode="External" /><Relationship Id="rId143" Type="http://schemas.openxmlformats.org/officeDocument/2006/relationships/hyperlink" Target="http://dictybase.org/gene/DDB_G0285101" TargetMode="External" /><Relationship Id="rId144" Type="http://schemas.openxmlformats.org/officeDocument/2006/relationships/hyperlink" Target="http://dictybase.org/gene/DDB_G0267404" TargetMode="External" /><Relationship Id="rId145" Type="http://schemas.openxmlformats.org/officeDocument/2006/relationships/hyperlink" Target="http://dictybase.org/gene/DDB_G0293198" TargetMode="External" /><Relationship Id="rId146" Type="http://schemas.openxmlformats.org/officeDocument/2006/relationships/hyperlink" Target="http://dictybase.org/gene/DDB_G0291039" TargetMode="External" /><Relationship Id="rId147" Type="http://schemas.openxmlformats.org/officeDocument/2006/relationships/hyperlink" Target="http://dictybase.org/gene/DDB_G0268258" TargetMode="External" /><Relationship Id="rId148" Type="http://schemas.openxmlformats.org/officeDocument/2006/relationships/hyperlink" Target="http://dictybase.org/gene/DDB_G0288361" TargetMode="External" /><Relationship Id="rId149" Type="http://schemas.openxmlformats.org/officeDocument/2006/relationships/hyperlink" Target="http://dictybase.org/gene/DDB_G0283771" TargetMode="External" /><Relationship Id="rId150" Type="http://schemas.openxmlformats.org/officeDocument/2006/relationships/hyperlink" Target="http://dictybase.org/gene/DDB_G0285871" TargetMode="External" /><Relationship Id="rId151" Type="http://schemas.openxmlformats.org/officeDocument/2006/relationships/hyperlink" Target="http://dictybase.org/gene/DDB_G0293620" TargetMode="External" /><Relationship Id="rId152" Type="http://schemas.openxmlformats.org/officeDocument/2006/relationships/hyperlink" Target="http://dictybase.org/gene/DDB_G0284013" TargetMode="External" /><Relationship Id="rId153" Type="http://schemas.openxmlformats.org/officeDocument/2006/relationships/hyperlink" Target="http://dictybase.org/gene/DDB_G0279553" TargetMode="External" /><Relationship Id="rId154" Type="http://schemas.openxmlformats.org/officeDocument/2006/relationships/hyperlink" Target="http://dictybase.org/gene/DDB_G0284003" TargetMode="External" /><Relationship Id="rId155" Type="http://schemas.openxmlformats.org/officeDocument/2006/relationships/hyperlink" Target="http://dictybase.org/gene/DDB_G0286465" TargetMode="External" /><Relationship Id="rId156" Type="http://schemas.openxmlformats.org/officeDocument/2006/relationships/hyperlink" Target="http://dictybase.org/gene/DDB_G0283381" TargetMode="External" /><Relationship Id="rId157" Type="http://schemas.openxmlformats.org/officeDocument/2006/relationships/hyperlink" Target="http://dictybase.org/gene/DDB_G0288223" TargetMode="External" /><Relationship Id="rId158" Type="http://schemas.openxmlformats.org/officeDocument/2006/relationships/hyperlink" Target="http://dictybase.org/gene/DDB_G0286233" TargetMode="External" /><Relationship Id="rId159" Type="http://schemas.openxmlformats.org/officeDocument/2006/relationships/hyperlink" Target="http://dictybase.org/gene/DDB_G0280113" TargetMode="External" /><Relationship Id="rId160" Type="http://schemas.openxmlformats.org/officeDocument/2006/relationships/hyperlink" Target="http://dictybase.org/gene/DDB_G0292470" TargetMode="External" /><Relationship Id="rId161" Type="http://schemas.openxmlformats.org/officeDocument/2006/relationships/hyperlink" Target="http://dictybase.org/gene/DDB_G0285223" TargetMode="External" /><Relationship Id="rId162" Type="http://schemas.openxmlformats.org/officeDocument/2006/relationships/hyperlink" Target="http://dictybase.org/gene/DDB_G0272775" TargetMode="External" /><Relationship Id="rId163" Type="http://schemas.openxmlformats.org/officeDocument/2006/relationships/hyperlink" Target="http://dictybase.org/gene/DDB_G0268992" TargetMode="External" /><Relationship Id="rId164" Type="http://schemas.openxmlformats.org/officeDocument/2006/relationships/hyperlink" Target="http://dictybase.org/gene/DDB_G0273201" TargetMode="External" /><Relationship Id="rId165" Type="http://schemas.openxmlformats.org/officeDocument/2006/relationships/hyperlink" Target="http://dictybase.org/gene/DDB_G0292676" TargetMode="External" /><Relationship Id="rId166" Type="http://schemas.openxmlformats.org/officeDocument/2006/relationships/hyperlink" Target="http://dictybase.org/gene/DDB_G0292134" TargetMode="External" /><Relationship Id="rId167" Type="http://schemas.openxmlformats.org/officeDocument/2006/relationships/hyperlink" Target="http://dictybase.org/gene/DDB_G0285601" TargetMode="External" /><Relationship Id="rId168" Type="http://schemas.openxmlformats.org/officeDocument/2006/relationships/hyperlink" Target="http://dictybase.org/gene/DDB_G0278775" TargetMode="External" /><Relationship Id="rId169" Type="http://schemas.openxmlformats.org/officeDocument/2006/relationships/hyperlink" Target="http://dictybase.org/gene/DDB_G0280995" TargetMode="External" /><Relationship Id="rId170" Type="http://schemas.openxmlformats.org/officeDocument/2006/relationships/hyperlink" Target="http://dictybase.org/gene/DDB_G0290325" TargetMode="External" /><Relationship Id="rId171" Type="http://schemas.openxmlformats.org/officeDocument/2006/relationships/hyperlink" Target="http://dictybase.org/gene/DDB_G0280249" TargetMode="External" /><Relationship Id="rId172" Type="http://schemas.openxmlformats.org/officeDocument/2006/relationships/hyperlink" Target="http://dictybase.org/gene/DDB_G0285931" TargetMode="External" /><Relationship Id="rId173" Type="http://schemas.openxmlformats.org/officeDocument/2006/relationships/hyperlink" Target="http://dictybase.org/gene/DDB_G0271628" TargetMode="External" /><Relationship Id="rId174" Type="http://schemas.openxmlformats.org/officeDocument/2006/relationships/hyperlink" Target="http://dictybase.org/gene/DDB_G0267690" TargetMode="External" /><Relationship Id="rId175" Type="http://schemas.openxmlformats.org/officeDocument/2006/relationships/hyperlink" Target="http://dictybase.org/gene/DDB_G0290551" TargetMode="External" /><Relationship Id="rId176" Type="http://schemas.openxmlformats.org/officeDocument/2006/relationships/hyperlink" Target="http://dictybase.org/gene/DDB_G0276799" TargetMode="External" /><Relationship Id="rId177" Type="http://schemas.openxmlformats.org/officeDocument/2006/relationships/hyperlink" Target="http://dictybase.org/gene/DDB_G0281519" TargetMode="External" /><Relationship Id="rId178" Type="http://schemas.openxmlformats.org/officeDocument/2006/relationships/hyperlink" Target="http://dictybase.org/gene/DDB_G0286665" TargetMode="External" /><Relationship Id="rId179" Type="http://schemas.openxmlformats.org/officeDocument/2006/relationships/hyperlink" Target="http://dictybase.org/gene/DDB_G0290787" TargetMode="External" /><Relationship Id="rId180" Type="http://schemas.openxmlformats.org/officeDocument/2006/relationships/hyperlink" Target="http://dictybase.org/gene/DDB_G0277331" TargetMode="External" /><Relationship Id="rId181" Type="http://schemas.openxmlformats.org/officeDocument/2006/relationships/hyperlink" Target="http://dictybase.org/gene/DDB_G0280079" TargetMode="External" /><Relationship Id="rId182" Type="http://schemas.openxmlformats.org/officeDocument/2006/relationships/hyperlink" Target="http://dictybase.org/gene/DDB_G0274491" TargetMode="External" /><Relationship Id="rId183" Type="http://schemas.openxmlformats.org/officeDocument/2006/relationships/hyperlink" Target="http://dictybase.org/gene/DDB_G0285869" TargetMode="External" /><Relationship Id="rId184" Type="http://schemas.openxmlformats.org/officeDocument/2006/relationships/hyperlink" Target="http://dictybase.org/gene/DDB_G0279459" TargetMode="External" /><Relationship Id="rId185" Type="http://schemas.openxmlformats.org/officeDocument/2006/relationships/hyperlink" Target="http://dictybase.org/gene/DDB_G0269732" TargetMode="External" /><Relationship Id="rId186" Type="http://schemas.openxmlformats.org/officeDocument/2006/relationships/hyperlink" Target="http://dictybase.org/gene/DDB_G0290591" TargetMode="External" /><Relationship Id="rId187" Type="http://schemas.openxmlformats.org/officeDocument/2006/relationships/hyperlink" Target="http://dictybase.org/gene/DDB_G0280685" TargetMode="External" /><Relationship Id="rId188" Type="http://schemas.openxmlformats.org/officeDocument/2006/relationships/hyperlink" Target="http://dictybase.org/gene/DDB_G0267958" TargetMode="External" /><Relationship Id="rId189" Type="http://schemas.openxmlformats.org/officeDocument/2006/relationships/hyperlink" Target="http://dictybase.org/gene/DDB_G0278469" TargetMode="External" /><Relationship Id="rId190" Type="http://schemas.openxmlformats.org/officeDocument/2006/relationships/hyperlink" Target="http://dictybase.org/gene/DDB_G0285837" TargetMode="External" /><Relationship Id="rId191" Type="http://schemas.openxmlformats.org/officeDocument/2006/relationships/hyperlink" Target="http://dictybase.org/gene/DDB_G0290955" TargetMode="External" /><Relationship Id="rId192" Type="http://schemas.openxmlformats.org/officeDocument/2006/relationships/hyperlink" Target="http://dictybase.org/gene/DDB_G0277765" TargetMode="External" /><Relationship Id="rId193" Type="http://schemas.openxmlformats.org/officeDocument/2006/relationships/hyperlink" Target="http://dictybase.org/gene/DDB_G0277779" TargetMode="External" /><Relationship Id="rId194" Type="http://schemas.openxmlformats.org/officeDocument/2006/relationships/hyperlink" Target="http://dictybase.org/gene/DDB_G0269202" TargetMode="External" /><Relationship Id="rId195" Type="http://schemas.openxmlformats.org/officeDocument/2006/relationships/hyperlink" Target="http://dictybase.org/gene/DDB_G0287323" TargetMode="External" /><Relationship Id="rId196" Type="http://schemas.openxmlformats.org/officeDocument/2006/relationships/hyperlink" Target="http://dictybase.org/gene/DDB_G0291856" TargetMode="External" /><Relationship Id="rId197" Type="http://schemas.openxmlformats.org/officeDocument/2006/relationships/hyperlink" Target="http://dictybase.org/gene/DDB_G0290261" TargetMode="External" /><Relationship Id="rId198" Type="http://schemas.openxmlformats.org/officeDocument/2006/relationships/hyperlink" Target="http://dictybase.org/gene/DDB_G0290265" TargetMode="External" /><Relationship Id="rId199" Type="http://schemas.openxmlformats.org/officeDocument/2006/relationships/hyperlink" Target="http://dictybase.org/gene/DDB_G0276479" TargetMode="External" /><Relationship Id="rId200" Type="http://schemas.openxmlformats.org/officeDocument/2006/relationships/hyperlink" Target="http://dictybase.org/gene/DDB_G0290993" TargetMode="External" /><Relationship Id="rId201" Type="http://schemas.openxmlformats.org/officeDocument/2006/relationships/hyperlink" Target="http://dictybase.org/gene/DDB_G0285615" TargetMode="External" /><Relationship Id="rId202" Type="http://schemas.openxmlformats.org/officeDocument/2006/relationships/hyperlink" Target="http://dictybase.org/gene/DDB_G0287717" TargetMode="External" /><Relationship Id="rId203" Type="http://schemas.openxmlformats.org/officeDocument/2006/relationships/hyperlink" Target="http://dictybase.org/gene/DDB_G0281853" TargetMode="External" /><Relationship Id="rId204" Type="http://schemas.openxmlformats.org/officeDocument/2006/relationships/hyperlink" Target="http://dictybase.org/gene/DDB_G0284295" TargetMode="External" /><Relationship Id="rId205" Type="http://schemas.openxmlformats.org/officeDocument/2006/relationships/hyperlink" Target="http://dictybase.org/gene/DDB_G0271068" TargetMode="External" /><Relationship Id="rId206" Type="http://schemas.openxmlformats.org/officeDocument/2006/relationships/hyperlink" Target="http://dictybase.org/gene/DDB_G0278649" TargetMode="External" /><Relationship Id="rId207" Type="http://schemas.openxmlformats.org/officeDocument/2006/relationships/hyperlink" Target="http://dictybase.org/gene/DDB_G0291520" TargetMode="External" /><Relationship Id="rId208" Type="http://schemas.openxmlformats.org/officeDocument/2006/relationships/hyperlink" Target="http://dictybase.org/gene/DDB_G0269322" TargetMode="External" /><Relationship Id="rId209" Type="http://schemas.openxmlformats.org/officeDocument/2006/relationships/hyperlink" Target="http://dictybase.org/gene/DDB_G0272336" TargetMode="External" /><Relationship Id="rId210" Type="http://schemas.openxmlformats.org/officeDocument/2006/relationships/hyperlink" Target="http://dictybase.org/gene/DDB_G0272606" TargetMode="External" /><Relationship Id="rId211" Type="http://schemas.openxmlformats.org/officeDocument/2006/relationships/hyperlink" Target="http://dictybase.org/gene/DDB_G0273087" TargetMode="External" /><Relationship Id="rId212" Type="http://schemas.openxmlformats.org/officeDocument/2006/relationships/hyperlink" Target="http://dictybase.org/gene/DDB_G0274895" TargetMode="External" /><Relationship Id="rId213" Type="http://schemas.openxmlformats.org/officeDocument/2006/relationships/hyperlink" Target="http://dictybase.org/gene/DDB_G0276035" TargetMode="External" /><Relationship Id="rId214" Type="http://schemas.openxmlformats.org/officeDocument/2006/relationships/hyperlink" Target="http://dictybase.org/gene/DDB_G0282701" TargetMode="External" /><Relationship Id="rId215" Type="http://schemas.openxmlformats.org/officeDocument/2006/relationships/hyperlink" Target="http://dictybase.org/gene/DDB_G0288813" TargetMode="External" /><Relationship Id="rId216" Type="http://schemas.openxmlformats.org/officeDocument/2006/relationships/hyperlink" Target="http://dictybase.org/gene/DDB_G0286247" TargetMode="External" /><Relationship Id="rId217" Type="http://schemas.openxmlformats.org/officeDocument/2006/relationships/hyperlink" Target="http://dictybase.org/gene/DDB_G0283395" TargetMode="External" /><Relationship Id="rId218" Type="http://schemas.openxmlformats.org/officeDocument/2006/relationships/hyperlink" Target="http://dictybase.org/gene/DDB_G0275579" TargetMode="External" /><Relationship Id="rId219" Type="http://schemas.openxmlformats.org/officeDocument/2006/relationships/hyperlink" Target="http://dictybase.org/gene/DDB_G0277741" TargetMode="External" /><Relationship Id="rId220" Type="http://schemas.openxmlformats.org/officeDocument/2006/relationships/hyperlink" Target="http://dictybase.org/gene/DDB_G0283555" TargetMode="External" /><Relationship Id="rId221" Type="http://schemas.openxmlformats.org/officeDocument/2006/relationships/hyperlink" Target="http://dictybase.org/gene/DDB_G0271916" TargetMode="External" /><Relationship Id="rId222" Type="http://schemas.openxmlformats.org/officeDocument/2006/relationships/hyperlink" Target="http://dictybase.org/gene/DDB_G0287787" TargetMode="External" /><Relationship Id="rId223" Type="http://schemas.openxmlformats.org/officeDocument/2006/relationships/hyperlink" Target="http://dictybase.org/gene/DDB_G0288637" TargetMode="External" /><Relationship Id="rId224" Type="http://schemas.openxmlformats.org/officeDocument/2006/relationships/hyperlink" Target="http://dictybase.org/gene/DDB_G0283257" TargetMode="External" /><Relationship Id="rId225" Type="http://schemas.openxmlformats.org/officeDocument/2006/relationships/hyperlink" Target="http://dictybase.org/gene/DDB_G0277655" TargetMode="External" /><Relationship Id="rId226" Type="http://schemas.openxmlformats.org/officeDocument/2006/relationships/hyperlink" Target="http://dictybase.org/gene/DDB_G0276451" TargetMode="External" /><Relationship Id="rId227" Type="http://schemas.openxmlformats.org/officeDocument/2006/relationships/hyperlink" Target="http://dictybase.org/gene/DDB_G0267830" TargetMode="External" /><Relationship Id="rId228" Type="http://schemas.openxmlformats.org/officeDocument/2006/relationships/hyperlink" Target="http://dictybase.org/gene/DDB_G0290799" TargetMode="External" /><Relationship Id="rId229" Type="http://schemas.openxmlformats.org/officeDocument/2006/relationships/hyperlink" Target="http://dictybase.org/gene/DDB_G0288129" TargetMode="External" /><Relationship Id="rId230" Type="http://schemas.openxmlformats.org/officeDocument/2006/relationships/hyperlink" Target="http://dictybase.org/gene/DDB_G0267526" TargetMode="External" /><Relationship Id="rId231" Type="http://schemas.openxmlformats.org/officeDocument/2006/relationships/hyperlink" Target="http://dictybase.org/gene/DDB_G0284263" TargetMode="External" /><Relationship Id="rId232" Type="http://schemas.openxmlformats.org/officeDocument/2006/relationships/hyperlink" Target="http://dictybase.org/gene/DDB_G0269968" TargetMode="External" /><Relationship Id="rId233" Type="http://schemas.openxmlformats.org/officeDocument/2006/relationships/hyperlink" Target="http://dictybase.org/gene/DDB_G0291838" TargetMode="External" /><Relationship Id="rId234" Type="http://schemas.openxmlformats.org/officeDocument/2006/relationships/hyperlink" Target="http://dictybase.org/gene/DDB_G0285805" TargetMode="External" /><Relationship Id="rId235" Type="http://schemas.openxmlformats.org/officeDocument/2006/relationships/hyperlink" Target="http://dictybase.org/gene/DDB_G0277011" TargetMode="External" /><Relationship Id="rId236" Type="http://schemas.openxmlformats.org/officeDocument/2006/relationships/hyperlink" Target="http://dictybase.org/gene/DDB_G0289021" TargetMode="External" /><Relationship Id="rId237" Type="http://schemas.openxmlformats.org/officeDocument/2006/relationships/hyperlink" Target="http://dictybase.org/gene/DDB_G0274813" TargetMode="External" /><Relationship Id="rId238" Type="http://schemas.openxmlformats.org/officeDocument/2006/relationships/hyperlink" Target="http://dictybase.org/gene/DDB_G0289257" TargetMode="External" /><Relationship Id="rId239" Type="http://schemas.openxmlformats.org/officeDocument/2006/relationships/hyperlink" Target="http://dictybase.org/gene/DDB_G0277693" TargetMode="External" /><Relationship Id="rId240" Type="http://schemas.openxmlformats.org/officeDocument/2006/relationships/hyperlink" Target="http://dictybase.org/gene/DDB_G0278369" TargetMode="External" /><Relationship Id="rId241" Type="http://schemas.openxmlformats.org/officeDocument/2006/relationships/hyperlink" Target="http://dictybase.org/gene/DDB_G0284191" TargetMode="External" /><Relationship Id="rId242" Type="http://schemas.openxmlformats.org/officeDocument/2006/relationships/hyperlink" Target="http://dictybase.org/gene/DDB_G0288015" TargetMode="External" /><Relationship Id="rId243" Type="http://schemas.openxmlformats.org/officeDocument/2006/relationships/hyperlink" Target="http://dictybase.org/gene/DDB_G0280621" TargetMode="External" /><Relationship Id="rId244" Type="http://schemas.openxmlformats.org/officeDocument/2006/relationships/hyperlink" Target="http://dictybase.org/gene/DDB_G0280633" TargetMode="External" /><Relationship Id="rId245" Type="http://schemas.openxmlformats.org/officeDocument/2006/relationships/hyperlink" Target="http://dictybase.org/gene/DDB_G0273091" TargetMode="External" /><Relationship Id="rId246" Type="http://schemas.openxmlformats.org/officeDocument/2006/relationships/hyperlink" Target="http://dictybase.org/gene/DDB_G0269208" TargetMode="External" /><Relationship Id="rId247" Type="http://schemas.openxmlformats.org/officeDocument/2006/relationships/hyperlink" Target="http://dictybase.org/gene/DDB_G0291822" TargetMode="External" /><Relationship Id="rId248" Type="http://schemas.openxmlformats.org/officeDocument/2006/relationships/hyperlink" Target="http://dictybase.org/gene/DDB_G0279995" TargetMode="External" /><Relationship Id="rId249" Type="http://schemas.openxmlformats.org/officeDocument/2006/relationships/hyperlink" Target="http://dictybase.org/gene/DDB_G0280445" TargetMode="External" /><Relationship Id="rId250" Type="http://schemas.openxmlformats.org/officeDocument/2006/relationships/hyperlink" Target="http://dictybase.org/gene/DDB_G0274215" TargetMode="External" /><Relationship Id="rId251" Type="http://schemas.openxmlformats.org/officeDocument/2006/relationships/hyperlink" Target="http://dictybase.org/gene/DDB_G0272877" TargetMode="External" /><Relationship Id="rId252" Type="http://schemas.openxmlformats.org/officeDocument/2006/relationships/hyperlink" Target="http://dictybase.org/gene/DDB_G0284519" TargetMode="External" /><Relationship Id="rId253" Type="http://schemas.openxmlformats.org/officeDocument/2006/relationships/hyperlink" Target="http://dictybase.org/gene/DDB_G0295827" TargetMode="External" /><Relationship Id="rId254" Type="http://schemas.openxmlformats.org/officeDocument/2006/relationships/hyperlink" Target="http://dictybase.org/gene/DDB_G0292880" TargetMode="External" /><Relationship Id="rId255" Type="http://schemas.openxmlformats.org/officeDocument/2006/relationships/hyperlink" Target="http://dictybase.org/gene/DDB_G0285449" TargetMode="External" /><Relationship Id="rId256" Type="http://schemas.openxmlformats.org/officeDocument/2006/relationships/hyperlink" Target="http://dictybase.org/gene/DDB_G0290469" TargetMode="External" /><Relationship Id="rId257" Type="http://schemas.openxmlformats.org/officeDocument/2006/relationships/hyperlink" Target="http://dictybase.org/gene/DDB_G0275475" TargetMode="External" /><Relationship Id="rId258" Type="http://schemas.openxmlformats.org/officeDocument/2006/relationships/hyperlink" Target="http://dictybase.org/gene/DDB_G0277127" TargetMode="External" /><Relationship Id="rId259" Type="http://schemas.openxmlformats.org/officeDocument/2006/relationships/hyperlink" Target="http://dictybase.org/gene/DDB_G0295701" TargetMode="External" /><Relationship Id="rId260" Type="http://schemas.openxmlformats.org/officeDocument/2006/relationships/hyperlink" Target="http://dictybase.org/gene/DDB_G0272610" TargetMode="External" /><Relationship Id="rId261" Type="http://schemas.openxmlformats.org/officeDocument/2006/relationships/hyperlink" Target="http://dictybase.org/gene/DDB_G0292004" TargetMode="External" /><Relationship Id="rId262" Type="http://schemas.openxmlformats.org/officeDocument/2006/relationships/hyperlink" Target="http://dictybase.org/gene/DDB_G0272368" TargetMode="External" /><Relationship Id="rId263" Type="http://schemas.openxmlformats.org/officeDocument/2006/relationships/hyperlink" Target="http://dictybase.org/gene/DDB_G0289761" TargetMode="External" /><Relationship Id="rId264" Type="http://schemas.openxmlformats.org/officeDocument/2006/relationships/hyperlink" Target="http://dictybase.org/gene/DDB_G0293396" TargetMode="External" /><Relationship Id="rId265" Type="http://schemas.openxmlformats.org/officeDocument/2006/relationships/hyperlink" Target="http://dictybase.org/gene/DDB_G0290373" TargetMode="External" /><Relationship Id="rId266" Type="http://schemas.openxmlformats.org/officeDocument/2006/relationships/hyperlink" Target="http://dictybase.org/gene/DDB_G0278431" TargetMode="External" /><Relationship Id="rId267" Type="http://schemas.openxmlformats.org/officeDocument/2006/relationships/hyperlink" Target="http://dictybase.org/gene/DDB_G0270072" TargetMode="External" /><Relationship Id="rId268" Type="http://schemas.openxmlformats.org/officeDocument/2006/relationships/hyperlink" Target="http://dictybase.org/gene/DDB_G0285953" TargetMode="External" /><Relationship Id="rId269" Type="http://schemas.openxmlformats.org/officeDocument/2006/relationships/hyperlink" Target="http://dictybase.org/gene/DDB_G0295729" TargetMode="External" /><Relationship Id="rId270" Type="http://schemas.openxmlformats.org/officeDocument/2006/relationships/hyperlink" Target="http://dictybase.org/gene/DDB_G0286625" TargetMode="External" /><Relationship Id="rId271" Type="http://schemas.openxmlformats.org/officeDocument/2006/relationships/hyperlink" Target="http://dictybase.org/gene/DDB_G0291684" TargetMode="External" /><Relationship Id="rId272" Type="http://schemas.openxmlformats.org/officeDocument/2006/relationships/hyperlink" Target="http://dictybase.org/gene/DDB_G0293426" TargetMode="External" /><Relationship Id="rId273" Type="http://schemas.openxmlformats.org/officeDocument/2006/relationships/hyperlink" Target="http://dictybase.org/gene/DDB_G0279501" TargetMode="External" /><Relationship Id="rId274" Type="http://schemas.openxmlformats.org/officeDocument/2006/relationships/hyperlink" Target="http://dictybase.org/gene/DDB_G0285183" TargetMode="External" /><Relationship Id="rId275" Type="http://schemas.openxmlformats.org/officeDocument/2006/relationships/hyperlink" Target="http://dictybase.org/gene/DDB_G0292274" TargetMode="External" /><Relationship Id="rId276" Type="http://schemas.openxmlformats.org/officeDocument/2006/relationships/hyperlink" Target="http://dictybase.org/gene/DDB_G0279499" TargetMode="External" /><Relationship Id="rId277" Type="http://schemas.openxmlformats.org/officeDocument/2006/relationships/hyperlink" Target="http://dictybase.org/gene/DDB_G0292292" TargetMode="External" /><Relationship Id="rId278" Type="http://schemas.openxmlformats.org/officeDocument/2006/relationships/hyperlink" Target="http://dictybase.org/gene/DDB_G0270920" TargetMode="External" /><Relationship Id="rId279" Type="http://schemas.openxmlformats.org/officeDocument/2006/relationships/hyperlink" Target="http://dictybase.org/gene/DDB_G0272921" TargetMode="External" /><Relationship Id="rId280" Type="http://schemas.openxmlformats.org/officeDocument/2006/relationships/hyperlink" Target="http://dictybase.org/gene/DDB_G0275927" TargetMode="External" /><Relationship Id="rId281" Type="http://schemas.openxmlformats.org/officeDocument/2006/relationships/hyperlink" Target="http://dictybase.org/gene/DDB_G0287115" TargetMode="External" /><Relationship Id="rId282" Type="http://schemas.openxmlformats.org/officeDocument/2006/relationships/hyperlink" Target="http://dictybase.org/gene/DDB_G0291806" TargetMode="External" /><Relationship Id="rId283" Type="http://schemas.openxmlformats.org/officeDocument/2006/relationships/hyperlink" Target="http://dictybase.org/gene/DDB_G0270920" TargetMode="External" /><Relationship Id="rId284" Type="http://schemas.openxmlformats.org/officeDocument/2006/relationships/hyperlink" Target="http://dictybase.org/gene/DDB_G0286379" TargetMode="External" /><Relationship Id="rId285" Type="http://schemas.openxmlformats.org/officeDocument/2006/relationships/hyperlink" Target="http://dictybase.org/gene/DDB_G0268590" TargetMode="External" /><Relationship Id="rId286" Type="http://schemas.openxmlformats.org/officeDocument/2006/relationships/hyperlink" Target="http://dictybase.org/gene/DDB_G0278073" TargetMode="External" /><Relationship Id="rId287" Type="http://schemas.openxmlformats.org/officeDocument/2006/relationships/hyperlink" Target="http://dictybase.org/gene/DDB_G0278825" TargetMode="External" /><Relationship Id="rId288" Type="http://schemas.openxmlformats.org/officeDocument/2006/relationships/hyperlink" Target="http://dictybase.org/gene/DDB_G0283999" TargetMode="External" /><Relationship Id="rId289" Type="http://schemas.openxmlformats.org/officeDocument/2006/relationships/hyperlink" Target="http://dictybase.org/gene/DDB_G0286591" TargetMode="External" /><Relationship Id="rId290" Type="http://schemas.openxmlformats.org/officeDocument/2006/relationships/hyperlink" Target="http://dictybase.org/gene/DDB_G0286745" TargetMode="External" /><Relationship Id="rId291" Type="http://schemas.openxmlformats.org/officeDocument/2006/relationships/hyperlink" Target="http://dictybase.org/gene/DDB_G0288059" TargetMode="External" /><Relationship Id="rId292" Type="http://schemas.openxmlformats.org/officeDocument/2006/relationships/hyperlink" Target="http://dictybase.org/gene/DDB_G0288125" TargetMode="External" /><Relationship Id="rId293" Type="http://schemas.openxmlformats.org/officeDocument/2006/relationships/hyperlink" Target="http://dictybase.org/gene/DDB_G0282123" TargetMode="External" /><Relationship Id="rId294" Type="http://schemas.openxmlformats.org/officeDocument/2006/relationships/hyperlink" Target="http://dictybase.org/gene/DDB_G0289673" TargetMode="External" /><Relationship Id="rId295" Type="http://schemas.openxmlformats.org/officeDocument/2006/relationships/hyperlink" Target="http://dictybase.org/gene/DDB_G0287431" TargetMode="External" /><Relationship Id="rId296" Type="http://schemas.openxmlformats.org/officeDocument/2006/relationships/hyperlink" Target="http://dictybase.org/gene/DDB_G0285671" TargetMode="External" /><Relationship Id="rId297" Type="http://schemas.openxmlformats.org/officeDocument/2006/relationships/hyperlink" Target="http://dictybase.org/gene/DDB_G0269180" TargetMode="External" /><Relationship Id="rId298" Type="http://schemas.openxmlformats.org/officeDocument/2006/relationships/hyperlink" Target="http://dictybase.org/gene/DDB_G0267750" TargetMode="External" /><Relationship Id="rId299" Type="http://schemas.openxmlformats.org/officeDocument/2006/relationships/hyperlink" Target="http://dictybase.org/gene/DDB_G0267828" TargetMode="External" /><Relationship Id="rId300" Type="http://schemas.openxmlformats.org/officeDocument/2006/relationships/hyperlink" Target="http://dictybase.org/gene/DDB_G0292674" TargetMode="External" /><Relationship Id="rId301" Type="http://schemas.openxmlformats.org/officeDocument/2006/relationships/hyperlink" Target="http://dictybase.org/gene/DDB_G0274947" TargetMode="External" /><Relationship Id="rId302" Type="http://schemas.openxmlformats.org/officeDocument/2006/relationships/hyperlink" Target="http://dictybase.org/gene/DDB_G0288329" TargetMode="External" /><Relationship Id="rId303" Type="http://schemas.openxmlformats.org/officeDocument/2006/relationships/hyperlink" Target="http://dictybase.org/gene/DDB_G0291904" TargetMode="External" /><Relationship Id="rId304" Type="http://schemas.openxmlformats.org/officeDocument/2006/relationships/hyperlink" Target="http://dictybase.org/gene/DDB_G0290301" TargetMode="External" /><Relationship Id="rId305" Type="http://schemas.openxmlformats.org/officeDocument/2006/relationships/hyperlink" Target="http://dictybase.org/gene/DDB_G0284115" TargetMode="External" /><Relationship Id="rId306" Type="http://schemas.openxmlformats.org/officeDocument/2006/relationships/hyperlink" Target="http://dictybase.org/gene/DDB_G0287991" TargetMode="External" /><Relationship Id="rId307" Type="http://schemas.openxmlformats.org/officeDocument/2006/relationships/hyperlink" Target="http://dictybase.org/gene/DDB_G0275523" TargetMode="External" /><Relationship Id="rId308" Type="http://schemas.openxmlformats.org/officeDocument/2006/relationships/hyperlink" Target="http://dictybase.org/gene/DDB_G0285619" TargetMode="External" /><Relationship Id="rId309" Type="http://schemas.openxmlformats.org/officeDocument/2006/relationships/hyperlink" Target="http://dictybase.org/gene/DDB_G0283477" TargetMode="External" /><Relationship Id="rId310" Type="http://schemas.openxmlformats.org/officeDocument/2006/relationships/hyperlink" Target="http://dictybase.org/gene/DDB_G0269612" TargetMode="External" /><Relationship Id="rId311" Type="http://schemas.openxmlformats.org/officeDocument/2006/relationships/hyperlink" Target="http://dictybase.org/gene/DDB_G0272534" TargetMode="External" /><Relationship Id="rId312" Type="http://schemas.openxmlformats.org/officeDocument/2006/relationships/hyperlink" Target="http://dictybase.org/gene/DDB_G0274435" TargetMode="External" /><Relationship Id="rId313" Type="http://schemas.openxmlformats.org/officeDocument/2006/relationships/hyperlink" Target="http://dictybase.org/gene/DDB_G0268874" TargetMode="External" /><Relationship Id="rId314" Type="http://schemas.openxmlformats.org/officeDocument/2006/relationships/hyperlink" Target="http://dictybase.org/gene/DDB_G0275487" TargetMode="External" /><Relationship Id="rId315" Type="http://schemas.openxmlformats.org/officeDocument/2006/relationships/hyperlink" Target="http://dictybase.org/gene/DDB_G0282567" TargetMode="External" /><Relationship Id="rId316" Type="http://schemas.openxmlformats.org/officeDocument/2006/relationships/hyperlink" Target="http://dictybase.org/gene/DDB_G0290897" TargetMode="External" /><Relationship Id="rId317" Type="http://schemas.openxmlformats.org/officeDocument/2006/relationships/hyperlink" Target="http://dictybase.org/gene/DDB_G0278513" TargetMode="External" /><Relationship Id="rId318" Type="http://schemas.openxmlformats.org/officeDocument/2006/relationships/hyperlink" Target="http://dictybase.org/gene/DDB_G0290143" TargetMode="External" /><Relationship Id="rId319" Type="http://schemas.openxmlformats.org/officeDocument/2006/relationships/hyperlink" Target="http://dictybase.org/gene/DDB_G0293066" TargetMode="External" /><Relationship Id="rId320" Type="http://schemas.openxmlformats.org/officeDocument/2006/relationships/hyperlink" Target="http://dictybase.org/gene/DDB_G0274655" TargetMode="External" /><Relationship Id="rId321" Type="http://schemas.openxmlformats.org/officeDocument/2006/relationships/hyperlink" Target="http://dictybase.org/gene/DDB_G0272642" TargetMode="External" /><Relationship Id="rId322" Type="http://schemas.openxmlformats.org/officeDocument/2006/relationships/hyperlink" Target="http://dictybase.org/gene/DDB_G0277599" TargetMode="External" /><Relationship Id="rId323" Type="http://schemas.openxmlformats.org/officeDocument/2006/relationships/hyperlink" Target="http://dictybase.org/gene/DDB_G0285551" TargetMode="External" /><Relationship Id="rId324" Type="http://schemas.openxmlformats.org/officeDocument/2006/relationships/hyperlink" Target="http://dictybase.org/gene/DDB_G0272640" TargetMode="External" /><Relationship Id="rId325" Type="http://schemas.openxmlformats.org/officeDocument/2006/relationships/hyperlink" Target="http://dictybase.org/gene/DDB_G0269954" TargetMode="External" /><Relationship Id="rId326" Type="http://schemas.openxmlformats.org/officeDocument/2006/relationships/hyperlink" Target="http://dictybase.org/gene/DDB_G0279531" TargetMode="External" /><Relationship Id="rId327" Type="http://schemas.openxmlformats.org/officeDocument/2006/relationships/hyperlink" Target="http://dictybase.org/gene/DDB_G0278865" TargetMode="External" /><Relationship Id="rId328" Type="http://schemas.openxmlformats.org/officeDocument/2006/relationships/hyperlink" Target="http://dictybase.org/gene/DDB_G0273179" TargetMode="External" /><Relationship Id="rId329" Type="http://schemas.openxmlformats.org/officeDocument/2006/relationships/hyperlink" Target="http://dictybase.org/gene/DDB_G0272572" TargetMode="External" /><Relationship Id="rId330" Type="http://schemas.openxmlformats.org/officeDocument/2006/relationships/hyperlink" Target="http://dictybase.org/gene/DDB_G0273289" TargetMode="External" /><Relationship Id="rId331" Type="http://schemas.openxmlformats.org/officeDocument/2006/relationships/hyperlink" Target="http://dictybase.org/gene/DDB_G0293954" TargetMode="External" /><Relationship Id="rId332" Type="http://schemas.openxmlformats.org/officeDocument/2006/relationships/hyperlink" Target="http://dictybase.org/gene/DDB_G0285923" TargetMode="External" /><Relationship Id="rId333" Type="http://schemas.openxmlformats.org/officeDocument/2006/relationships/hyperlink" Target="http://dictybase.org/gene/DDB_G0290863" TargetMode="External" /><Relationship Id="rId334" Type="http://schemas.openxmlformats.org/officeDocument/2006/relationships/hyperlink" Target="http://dictybase.org/gene/DDB_G0292316" TargetMode="External" /><Relationship Id="rId335" Type="http://schemas.openxmlformats.org/officeDocument/2006/relationships/hyperlink" Target="http://dictybase.org/gene/DDB_G0285929" TargetMode="External" /><Relationship Id="rId336" Type="http://schemas.openxmlformats.org/officeDocument/2006/relationships/hyperlink" Target="http://dictybase.org/gene/DDB_G0288279" TargetMode="External" /><Relationship Id="rId337" Type="http://schemas.openxmlformats.org/officeDocument/2006/relationships/hyperlink" Target="http://dictybase.org/gene/DDB_G0280547" TargetMode="External" /><Relationship Id="rId338" Type="http://schemas.openxmlformats.org/officeDocument/2006/relationships/hyperlink" Target="http://dictybase.org/gene/DDB_G0279085" TargetMode="External" /><Relationship Id="rId339" Type="http://schemas.openxmlformats.org/officeDocument/2006/relationships/hyperlink" Target="http://dictybase.org/gene/DDB_G0275493" TargetMode="External" /><Relationship Id="rId340" Type="http://schemas.openxmlformats.org/officeDocument/2006/relationships/hyperlink" Target="http://dictybase.org/gene/DDB_G0277439" TargetMode="External" /><Relationship Id="rId341" Type="http://schemas.openxmlformats.org/officeDocument/2006/relationships/hyperlink" Target="http://dictybase.org/gene/DDB_G0283617" TargetMode="External" /><Relationship Id="rId342" Type="http://schemas.openxmlformats.org/officeDocument/2006/relationships/hyperlink" Target="http://dictybase.org/gene/DDB_G0287259" TargetMode="External" /><Relationship Id="rId343" Type="http://schemas.openxmlformats.org/officeDocument/2006/relationships/hyperlink" Target="http://dictybase.org/gene/DDB_G0277503" TargetMode="External" /><Relationship Id="rId344" Type="http://schemas.openxmlformats.org/officeDocument/2006/relationships/hyperlink" Target="http://dictybase.org/gene/DDB_G0268216" TargetMode="External" /><Relationship Id="rId345" Type="http://schemas.openxmlformats.org/officeDocument/2006/relationships/hyperlink" Target="http://dictybase.org/gene/DDB_G0293866" TargetMode="External" /><Relationship Id="rId346" Type="http://schemas.openxmlformats.org/officeDocument/2006/relationships/hyperlink" Target="http://dictybase.org/gene/DDB_G0286069" TargetMode="External" /><Relationship Id="rId347" Type="http://schemas.openxmlformats.org/officeDocument/2006/relationships/hyperlink" Target="http://dictybase.org/gene/DDB_G0286303" TargetMode="External" /><Relationship Id="rId348" Type="http://schemas.openxmlformats.org/officeDocument/2006/relationships/hyperlink" Target="http://dictybase.org/gene/DDB_G0284713" TargetMode="External" /><Relationship Id="rId349" Type="http://schemas.openxmlformats.org/officeDocument/2006/relationships/hyperlink" Target="http://dictybase.org/gene/DDB_G0268512" TargetMode="External" /><Relationship Id="rId350" Type="http://schemas.openxmlformats.org/officeDocument/2006/relationships/hyperlink" Target="http://dictybase.org/gene/DDB_G0267682" TargetMode="External" /><Relationship Id="rId351" Type="http://schemas.openxmlformats.org/officeDocument/2006/relationships/hyperlink" Target="http://dictybase.org/gene/DDB_G0284419" TargetMode="External" /><Relationship Id="rId352" Type="http://schemas.openxmlformats.org/officeDocument/2006/relationships/hyperlink" Target="http://dictybase.org/gene/DDB_G0281441" TargetMode="External" /><Relationship Id="rId353" Type="http://schemas.openxmlformats.org/officeDocument/2006/relationships/hyperlink" Target="http://dictybase.org/gene/DDB_G0276481" TargetMode="External" /><Relationship Id="rId354" Type="http://schemas.openxmlformats.org/officeDocument/2006/relationships/hyperlink" Target="http://dictybase.org/gene/DDB_G0278729" TargetMode="External" /><Relationship Id="rId355" Type="http://schemas.openxmlformats.org/officeDocument/2006/relationships/hyperlink" Target="http://dictybase.org/gene/DDB_G0292296" TargetMode="External" /><Relationship Id="rId356" Type="http://schemas.openxmlformats.org/officeDocument/2006/relationships/hyperlink" Target="http://dictybase.org/gene/DDB_G0283857" TargetMode="External" /><Relationship Id="rId357" Type="http://schemas.openxmlformats.org/officeDocument/2006/relationships/hyperlink" Target="http://dictybase.org/gene/DDB_G0275653" TargetMode="External" /><Relationship Id="rId358" Type="http://schemas.openxmlformats.org/officeDocument/2006/relationships/hyperlink" Target="http://dictybase.org/gene/DDB_G0287689" TargetMode="External" /><Relationship Id="rId359" Type="http://schemas.openxmlformats.org/officeDocument/2006/relationships/hyperlink" Target="http://dictybase.org/gene/DDB_G0269196" TargetMode="External" /><Relationship Id="rId360" Type="http://schemas.openxmlformats.org/officeDocument/2006/relationships/hyperlink" Target="http://dictybase.org/gene/DDB_G0284129" TargetMode="External" /><Relationship Id="rId361" Type="http://schemas.openxmlformats.org/officeDocument/2006/relationships/hyperlink" Target="http://dictybase.org/gene/DDB_G0281229" TargetMode="External" /><Relationship Id="rId362" Type="http://schemas.openxmlformats.org/officeDocument/2006/relationships/hyperlink" Target="http://dictybase.org/gene/DDB_G0267728" TargetMode="External" /><Relationship Id="rId363" Type="http://schemas.openxmlformats.org/officeDocument/2006/relationships/drawing" Target="../drawings/drawing2.xml" /><Relationship Id="rId36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ictybase.org/gene/DDB_G0272813"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Tabelle3"/>
  <dimension ref="B4:J15"/>
  <sheetViews>
    <sheetView zoomScalePageLayoutView="0" workbookViewId="0" topLeftCell="A1">
      <selection activeCell="L10" sqref="L10"/>
    </sheetView>
  </sheetViews>
  <sheetFormatPr defaultColWidth="11.421875" defaultRowHeight="12.75"/>
  <cols>
    <col min="1" max="16384" width="11.421875" style="122" customWidth="1"/>
  </cols>
  <sheetData>
    <row r="3" ht="13.5" thickBot="1"/>
    <row r="4" spans="2:10" ht="354.75" customHeight="1" thickBot="1" thickTop="1">
      <c r="B4" s="225" t="s">
        <v>1002</v>
      </c>
      <c r="C4" s="226"/>
      <c r="D4" s="226"/>
      <c r="E4" s="226"/>
      <c r="F4" s="226"/>
      <c r="G4" s="226"/>
      <c r="H4" s="226"/>
      <c r="I4" s="226"/>
      <c r="J4" s="227"/>
    </row>
    <row r="5" ht="13.5" thickTop="1"/>
    <row r="7" ht="12.75">
      <c r="B7" s="123" t="s">
        <v>496</v>
      </c>
    </row>
    <row r="9" ht="13.5" thickBot="1"/>
    <row r="10" spans="2:10" ht="300" customHeight="1" thickBot="1">
      <c r="B10" s="228" t="s">
        <v>1003</v>
      </c>
      <c r="C10" s="229"/>
      <c r="D10" s="229"/>
      <c r="E10" s="229"/>
      <c r="F10" s="229"/>
      <c r="G10" s="229"/>
      <c r="H10" s="229"/>
      <c r="I10" s="229"/>
      <c r="J10" s="230"/>
    </row>
    <row r="13" ht="12.75">
      <c r="B13" s="123"/>
    </row>
    <row r="14" ht="12.75">
      <c r="B14" s="123" t="s">
        <v>901</v>
      </c>
    </row>
    <row r="15" ht="12.75">
      <c r="B15" s="123" t="s">
        <v>902</v>
      </c>
    </row>
  </sheetData>
  <sheetProtection/>
  <mergeCells count="2">
    <mergeCell ref="B4:J4"/>
    <mergeCell ref="B10:J10"/>
  </mergeCells>
  <hyperlinks>
    <hyperlink ref="B7" r:id="rId1" display="confidence intervals for Possion"/>
  </hyperlinks>
  <printOptions/>
  <pageMargins left="0.787401575" right="0.787401575" top="0.984251969" bottom="0.984251969" header="0.4921259845" footer="0.4921259845"/>
  <pageSetup horizontalDpi="300" verticalDpi="300" orientation="landscape" paperSize="9" r:id="rId2"/>
</worksheet>
</file>

<file path=xl/worksheets/sheet2.xml><?xml version="1.0" encoding="utf-8"?>
<worksheet xmlns="http://schemas.openxmlformats.org/spreadsheetml/2006/main" xmlns:r="http://schemas.openxmlformats.org/officeDocument/2006/relationships">
  <sheetPr codeName="Tabelle1"/>
  <dimension ref="A1:CF452"/>
  <sheetViews>
    <sheetView tabSelected="1" zoomScale="75" zoomScaleNormal="75" zoomScalePageLayoutView="0" workbookViewId="0" topLeftCell="A1">
      <pane ySplit="5235" topLeftCell="A411" activePane="topLeft" state="split"/>
      <selection pane="topLeft" activeCell="A5" sqref="A5:IV5"/>
      <selection pane="bottomLeft" activeCell="J413" sqref="J413"/>
    </sheetView>
  </sheetViews>
  <sheetFormatPr defaultColWidth="11.421875" defaultRowHeight="12.75"/>
  <cols>
    <col min="1" max="1" width="24.7109375" style="13" customWidth="1"/>
    <col min="2" max="2" width="34.7109375" style="135" customWidth="1"/>
    <col min="3" max="3" width="22.8515625" style="12" customWidth="1"/>
    <col min="4" max="4" width="26.7109375" style="9" customWidth="1"/>
    <col min="5" max="6" width="22.8515625" style="9" customWidth="1"/>
    <col min="7" max="7" width="22.57421875" style="11" customWidth="1"/>
    <col min="8" max="8" width="0.13671875" style="11" hidden="1" customWidth="1"/>
    <col min="9" max="9" width="49.28125" style="60" customWidth="1"/>
    <col min="10" max="10" width="76.57421875" style="11" customWidth="1"/>
    <col min="11" max="22" width="10.7109375" style="11" customWidth="1"/>
    <col min="23" max="23" width="22.8515625" style="11" customWidth="1"/>
    <col min="24" max="24" width="12.7109375" style="11" customWidth="1"/>
    <col min="25" max="38" width="10.57421875" style="11" customWidth="1"/>
    <col min="39" max="39" width="10.8515625" style="12" customWidth="1"/>
    <col min="40" max="40" width="12.8515625" style="13" customWidth="1"/>
    <col min="41" max="41" width="10.57421875" style="11" customWidth="1"/>
    <col min="42" max="42" width="10.421875" style="11" customWidth="1"/>
    <col min="43" max="49" width="10.57421875" style="11" customWidth="1"/>
    <col min="50" max="50" width="10.8515625" style="11" customWidth="1"/>
    <col min="51" max="51" width="10.57421875" style="11" customWidth="1"/>
    <col min="52" max="52" width="10.7109375" style="11" customWidth="1"/>
    <col min="53" max="53" width="10.57421875" style="11" customWidth="1"/>
    <col min="54" max="54" width="10.8515625" style="11" customWidth="1"/>
    <col min="55" max="59" width="10.57421875" style="11" customWidth="1"/>
    <col min="60" max="60" width="10.57421875" style="12" customWidth="1"/>
    <col min="61" max="62" width="10.57421875" style="11" customWidth="1"/>
    <col min="63" max="63" width="10.57421875" style="13" customWidth="1"/>
    <col min="64" max="64" width="10.57421875" style="14" customWidth="1"/>
    <col min="65" max="65" width="10.421875" style="14" customWidth="1"/>
    <col min="66" max="66" width="22.8515625" style="15" customWidth="1"/>
    <col min="67" max="67" width="8.00390625" style="13" customWidth="1"/>
    <col min="68" max="68" width="25.421875" style="13" customWidth="1"/>
    <col min="69" max="69" width="26.140625" style="13" customWidth="1"/>
    <col min="70" max="16384" width="11.421875" style="13" customWidth="1"/>
  </cols>
  <sheetData>
    <row r="1" spans="1:10" ht="33" customHeight="1">
      <c r="A1" s="1" t="s">
        <v>350</v>
      </c>
      <c r="B1" s="219" t="s">
        <v>812</v>
      </c>
      <c r="C1" s="233" t="s">
        <v>558</v>
      </c>
      <c r="D1" s="234"/>
      <c r="E1" s="234"/>
      <c r="F1" s="234"/>
      <c r="G1" s="234"/>
      <c r="H1" s="234"/>
      <c r="I1" s="234"/>
      <c r="J1" s="234"/>
    </row>
    <row r="2" spans="1:66" s="18" customFormat="1" ht="4.5" customHeight="1" thickBot="1">
      <c r="A2" s="3"/>
      <c r="B2" s="127" t="s">
        <v>931</v>
      </c>
      <c r="C2" s="4"/>
      <c r="D2" s="4"/>
      <c r="E2" s="4"/>
      <c r="F2" s="4"/>
      <c r="G2" s="16"/>
      <c r="H2" s="16"/>
      <c r="I2" s="84"/>
      <c r="J2" s="5"/>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7"/>
      <c r="AO2" s="16"/>
      <c r="AP2" s="16"/>
      <c r="AQ2" s="16"/>
      <c r="AR2" s="16"/>
      <c r="AS2" s="16"/>
      <c r="AT2" s="16"/>
      <c r="AU2" s="16"/>
      <c r="AV2" s="16"/>
      <c r="AW2" s="16"/>
      <c r="AX2" s="16"/>
      <c r="AY2" s="16"/>
      <c r="AZ2" s="16"/>
      <c r="BA2" s="16"/>
      <c r="BB2" s="16"/>
      <c r="BC2" s="16"/>
      <c r="BD2" s="16"/>
      <c r="BE2" s="16"/>
      <c r="BF2" s="16"/>
      <c r="BG2" s="16"/>
      <c r="BH2" s="17"/>
      <c r="BI2" s="16"/>
      <c r="BJ2" s="16"/>
      <c r="BL2" s="19"/>
      <c r="BM2" s="19"/>
      <c r="BN2" s="20"/>
    </row>
    <row r="3" spans="1:69" ht="24.75" customHeight="1" thickBot="1">
      <c r="A3" s="248" t="s">
        <v>73</v>
      </c>
      <c r="B3" s="249"/>
      <c r="C3" s="250"/>
      <c r="D3" s="243" t="s">
        <v>460</v>
      </c>
      <c r="E3" s="244"/>
      <c r="F3" s="245"/>
      <c r="G3" s="80"/>
      <c r="H3" s="80"/>
      <c r="I3" s="243" t="s">
        <v>461</v>
      </c>
      <c r="J3" s="244"/>
      <c r="K3" s="243" t="s">
        <v>999</v>
      </c>
      <c r="L3" s="246"/>
      <c r="M3" s="246"/>
      <c r="N3" s="246"/>
      <c r="O3" s="246"/>
      <c r="P3" s="246"/>
      <c r="Q3" s="246"/>
      <c r="R3" s="246"/>
      <c r="S3" s="246"/>
      <c r="T3" s="246"/>
      <c r="U3" s="246"/>
      <c r="V3" s="246"/>
      <c r="W3" s="247"/>
      <c r="X3" s="9"/>
      <c r="Y3" s="243" t="s">
        <v>74</v>
      </c>
      <c r="Z3" s="244"/>
      <c r="AA3" s="244"/>
      <c r="AB3" s="244"/>
      <c r="AC3" s="244"/>
      <c r="AD3" s="244"/>
      <c r="AE3" s="244"/>
      <c r="AF3" s="244"/>
      <c r="AG3" s="244"/>
      <c r="AH3" s="244"/>
      <c r="AI3" s="244"/>
      <c r="AJ3" s="244"/>
      <c r="AK3" s="244"/>
      <c r="AL3" s="244"/>
      <c r="AM3" s="245"/>
      <c r="AO3" s="243" t="s">
        <v>75</v>
      </c>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5"/>
      <c r="BP3" s="231" t="s">
        <v>1030</v>
      </c>
      <c r="BQ3" s="232"/>
    </row>
    <row r="4" spans="1:79" s="27" customFormat="1" ht="114.75">
      <c r="A4" s="21" t="s">
        <v>567</v>
      </c>
      <c r="B4" s="79" t="s">
        <v>994</v>
      </c>
      <c r="C4" s="82" t="s">
        <v>466</v>
      </c>
      <c r="D4" s="7" t="s">
        <v>995</v>
      </c>
      <c r="E4" s="7" t="s">
        <v>998</v>
      </c>
      <c r="F4" s="7" t="s">
        <v>997</v>
      </c>
      <c r="G4" s="187" t="s">
        <v>1028</v>
      </c>
      <c r="H4" s="83"/>
      <c r="I4" s="8" t="s">
        <v>617</v>
      </c>
      <c r="J4" s="8" t="s">
        <v>462</v>
      </c>
      <c r="K4" s="147" t="s">
        <v>454</v>
      </c>
      <c r="L4" s="148" t="s">
        <v>454</v>
      </c>
      <c r="M4" s="147" t="s">
        <v>453</v>
      </c>
      <c r="N4" s="148" t="s">
        <v>453</v>
      </c>
      <c r="O4" s="147" t="s">
        <v>456</v>
      </c>
      <c r="P4" s="148" t="s">
        <v>456</v>
      </c>
      <c r="Q4" s="147" t="s">
        <v>455</v>
      </c>
      <c r="R4" s="148" t="s">
        <v>455</v>
      </c>
      <c r="S4" s="147" t="s">
        <v>452</v>
      </c>
      <c r="T4" s="148" t="s">
        <v>457</v>
      </c>
      <c r="U4" s="22" t="s">
        <v>450</v>
      </c>
      <c r="V4" s="22" t="s">
        <v>458</v>
      </c>
      <c r="W4" s="81" t="s">
        <v>996</v>
      </c>
      <c r="X4" s="81"/>
      <c r="Y4" s="91" t="s">
        <v>307</v>
      </c>
      <c r="Z4" s="6" t="s">
        <v>308</v>
      </c>
      <c r="AA4" s="6" t="s">
        <v>309</v>
      </c>
      <c r="AB4" s="6" t="s">
        <v>310</v>
      </c>
      <c r="AC4" s="6" t="s">
        <v>311</v>
      </c>
      <c r="AD4" s="6" t="s">
        <v>312</v>
      </c>
      <c r="AE4" s="6" t="s">
        <v>313</v>
      </c>
      <c r="AF4" s="6" t="s">
        <v>314</v>
      </c>
      <c r="AG4" s="6" t="s">
        <v>315</v>
      </c>
      <c r="AH4" s="6" t="s">
        <v>316</v>
      </c>
      <c r="AI4" s="6" t="s">
        <v>317</v>
      </c>
      <c r="AJ4" s="6" t="s">
        <v>318</v>
      </c>
      <c r="AK4" s="6" t="s">
        <v>319</v>
      </c>
      <c r="AL4" s="6" t="s">
        <v>320</v>
      </c>
      <c r="AM4" s="91" t="s">
        <v>463</v>
      </c>
      <c r="AN4" s="10"/>
      <c r="AO4" s="92" t="s">
        <v>842</v>
      </c>
      <c r="AP4" s="23" t="s">
        <v>65</v>
      </c>
      <c r="AQ4" s="23" t="s">
        <v>843</v>
      </c>
      <c r="AR4" s="23" t="s">
        <v>66</v>
      </c>
      <c r="AS4" s="23" t="s">
        <v>844</v>
      </c>
      <c r="AT4" s="23" t="s">
        <v>845</v>
      </c>
      <c r="AU4" s="23" t="s">
        <v>846</v>
      </c>
      <c r="AV4" s="23" t="s">
        <v>847</v>
      </c>
      <c r="AW4" s="23" t="s">
        <v>848</v>
      </c>
      <c r="AX4" s="23" t="s">
        <v>849</v>
      </c>
      <c r="AY4" s="23" t="s">
        <v>850</v>
      </c>
      <c r="AZ4" s="23" t="s">
        <v>851</v>
      </c>
      <c r="BA4" s="23" t="s">
        <v>852</v>
      </c>
      <c r="BB4" s="23" t="s">
        <v>853</v>
      </c>
      <c r="BC4" s="23" t="s">
        <v>854</v>
      </c>
      <c r="BD4" s="23" t="s">
        <v>855</v>
      </c>
      <c r="BE4" s="23" t="s">
        <v>856</v>
      </c>
      <c r="BF4" s="23" t="s">
        <v>857</v>
      </c>
      <c r="BG4" s="23" t="s">
        <v>858</v>
      </c>
      <c r="BH4" s="23" t="s">
        <v>463</v>
      </c>
      <c r="BI4" s="23" t="s">
        <v>841</v>
      </c>
      <c r="BJ4" s="24" t="s">
        <v>449</v>
      </c>
      <c r="BK4" s="93" t="s">
        <v>459</v>
      </c>
      <c r="BL4" s="94" t="s">
        <v>450</v>
      </c>
      <c r="BM4" s="94" t="s">
        <v>450</v>
      </c>
      <c r="BN4" s="95" t="s">
        <v>451</v>
      </c>
      <c r="BO4" s="25"/>
      <c r="BP4" s="220" t="s">
        <v>1031</v>
      </c>
      <c r="BQ4" s="221" t="s">
        <v>1032</v>
      </c>
      <c r="BR4" s="26"/>
      <c r="BS4" s="26"/>
      <c r="BT4" s="26"/>
      <c r="BU4" s="26"/>
      <c r="BV4" s="26"/>
      <c r="BW4" s="26"/>
      <c r="BY4" s="28"/>
      <c r="BZ4" s="28"/>
      <c r="CA4" s="28"/>
    </row>
    <row r="5" spans="1:79" ht="15.75">
      <c r="A5" s="29" t="s">
        <v>811</v>
      </c>
      <c r="B5" s="128" t="s">
        <v>812</v>
      </c>
      <c r="C5" s="30"/>
      <c r="D5" s="31" t="s">
        <v>534</v>
      </c>
      <c r="E5" s="31" t="s">
        <v>535</v>
      </c>
      <c r="F5" s="31" t="s">
        <v>536</v>
      </c>
      <c r="G5" s="32">
        <f aca="true" t="shared" si="0" ref="G5:G10">($T5/$V$412)/((MAX($S5,1))/$U$412)</f>
        <v>3.8045681498122885</v>
      </c>
      <c r="H5" s="32"/>
      <c r="I5" s="59" t="s">
        <v>614</v>
      </c>
      <c r="J5" s="34" t="s">
        <v>1130</v>
      </c>
      <c r="K5" s="33">
        <v>271</v>
      </c>
      <c r="L5" s="88">
        <v>4289</v>
      </c>
      <c r="M5" s="33">
        <v>963</v>
      </c>
      <c r="N5" s="88">
        <v>4739</v>
      </c>
      <c r="O5" s="33">
        <v>151</v>
      </c>
      <c r="P5" s="88">
        <v>864</v>
      </c>
      <c r="Q5" s="33">
        <v>2010</v>
      </c>
      <c r="R5" s="88">
        <v>9644</v>
      </c>
      <c r="S5" s="33">
        <f>K5+L5+O5+P5</f>
        <v>5575</v>
      </c>
      <c r="T5" s="33">
        <f>M5++N5+Q5+R5</f>
        <v>17356</v>
      </c>
      <c r="U5" s="35">
        <f aca="true" t="shared" si="1" ref="U5:U10">(S5+T5)*($S$412/($S$412+$T$412))</f>
        <v>12611.402109198263</v>
      </c>
      <c r="V5" s="35">
        <f aca="true" t="shared" si="2" ref="V5:V10">(S5+T5)*($T$412/($S$412+$T$412))</f>
        <v>10319.597890801737</v>
      </c>
      <c r="W5" s="36">
        <f aca="true" t="shared" si="3" ref="W5:W10">CHITEST(S5:T5,U5:V5)</f>
        <v>0</v>
      </c>
      <c r="X5" s="36"/>
      <c r="Y5" s="37">
        <v>63</v>
      </c>
      <c r="Z5" s="37">
        <v>24</v>
      </c>
      <c r="AA5" s="37">
        <v>144</v>
      </c>
      <c r="AB5" s="37">
        <v>444</v>
      </c>
      <c r="AC5" s="37">
        <v>217</v>
      </c>
      <c r="AD5" s="37">
        <v>465</v>
      </c>
      <c r="AE5" s="37">
        <v>391</v>
      </c>
      <c r="AF5" s="37">
        <v>474</v>
      </c>
      <c r="AG5" s="37">
        <v>199</v>
      </c>
      <c r="AH5" s="37">
        <v>382</v>
      </c>
      <c r="AI5" s="37">
        <v>31</v>
      </c>
      <c r="AJ5" s="37">
        <v>132</v>
      </c>
      <c r="AK5" s="37">
        <v>74</v>
      </c>
      <c r="AL5" s="37">
        <v>181</v>
      </c>
      <c r="AM5" s="30">
        <f>SUM(Y5:AL5)</f>
        <v>3221</v>
      </c>
      <c r="AO5" s="37">
        <v>549</v>
      </c>
      <c r="AP5" s="37">
        <v>255</v>
      </c>
      <c r="AQ5" s="37">
        <v>188</v>
      </c>
      <c r="AR5" s="37">
        <v>942</v>
      </c>
      <c r="AS5" s="37">
        <v>476</v>
      </c>
      <c r="AT5" s="37">
        <v>2014</v>
      </c>
      <c r="AU5" s="37">
        <v>493</v>
      </c>
      <c r="AV5" s="37">
        <v>342</v>
      </c>
      <c r="AW5" s="37">
        <v>159</v>
      </c>
      <c r="AX5" s="37">
        <v>289</v>
      </c>
      <c r="AY5" s="37">
        <v>236</v>
      </c>
      <c r="AZ5" s="37">
        <v>362</v>
      </c>
      <c r="BA5" s="37">
        <v>615</v>
      </c>
      <c r="BB5" s="37">
        <v>452</v>
      </c>
      <c r="BC5" s="37">
        <v>462</v>
      </c>
      <c r="BD5" s="37">
        <v>472</v>
      </c>
      <c r="BE5" s="37">
        <v>440</v>
      </c>
      <c r="BF5" s="37">
        <v>266</v>
      </c>
      <c r="BG5" s="37">
        <v>717</v>
      </c>
      <c r="BH5" s="30">
        <f>SUM(AO5:BG5)</f>
        <v>9729</v>
      </c>
      <c r="BI5" s="37">
        <f>IF(SUM(AR5:AW5)&gt;0,SUM(AR5:AW5),"")</f>
        <v>4426</v>
      </c>
      <c r="BJ5" s="37">
        <f>IF((AO5+SUM(AY5:BG5))&gt;0,(AO5+SUM(AY5:BG5)),"")</f>
        <v>4571</v>
      </c>
      <c r="BK5" s="13">
        <f>IF((BI5+BJ5)&gt;0,(BI5+BJ5),"")</f>
        <v>8997</v>
      </c>
      <c r="BL5" s="38">
        <f aca="true" t="shared" si="4" ref="BL5:BL10">BK5*($BI$412/($BI$412+$BJ$412))</f>
        <v>2364.982449043678</v>
      </c>
      <c r="BM5" s="38">
        <f aca="true" t="shared" si="5" ref="BM5:BM10">BK5*($BJ$412/($BI$412+$BJ$412))</f>
        <v>6632.017550956322</v>
      </c>
      <c r="BN5" s="39">
        <f>CHITEST(BI5:BJ5,BL5:BM5)</f>
        <v>0</v>
      </c>
      <c r="BO5" s="40"/>
      <c r="BP5" s="13">
        <v>6.53</v>
      </c>
      <c r="BQ5" s="40">
        <v>3.74</v>
      </c>
      <c r="BR5" s="41"/>
      <c r="BS5" s="41"/>
      <c r="BT5" s="41"/>
      <c r="BU5" s="41"/>
      <c r="BV5" s="41"/>
      <c r="BW5" s="41"/>
      <c r="BY5" s="40"/>
      <c r="BZ5" s="40"/>
      <c r="CA5" s="40"/>
    </row>
    <row r="6" spans="1:79" ht="15.75">
      <c r="A6" s="29" t="s">
        <v>233</v>
      </c>
      <c r="B6" s="129" t="s">
        <v>465</v>
      </c>
      <c r="C6" s="30"/>
      <c r="D6" s="31" t="s">
        <v>534</v>
      </c>
      <c r="E6" s="31" t="s">
        <v>535</v>
      </c>
      <c r="F6" s="31" t="s">
        <v>536</v>
      </c>
      <c r="G6" s="32">
        <f t="shared" si="0"/>
        <v>2.4170342310789446</v>
      </c>
      <c r="H6" s="32"/>
      <c r="I6" s="59" t="s">
        <v>614</v>
      </c>
      <c r="J6" s="34" t="s">
        <v>1040</v>
      </c>
      <c r="K6" s="33">
        <v>237</v>
      </c>
      <c r="L6" s="88">
        <v>1344</v>
      </c>
      <c r="M6" s="33">
        <v>567</v>
      </c>
      <c r="N6" s="88">
        <v>1698</v>
      </c>
      <c r="O6" s="33">
        <v>101</v>
      </c>
      <c r="P6" s="88">
        <v>390</v>
      </c>
      <c r="Q6" s="33">
        <v>548</v>
      </c>
      <c r="R6" s="88">
        <v>1285</v>
      </c>
      <c r="S6" s="33">
        <f aca="true" t="shared" si="6" ref="S6:S69">K6+L6+O6+P6</f>
        <v>2072</v>
      </c>
      <c r="T6" s="33">
        <f aca="true" t="shared" si="7" ref="T6:T69">M6++N6+Q6+R6</f>
        <v>4098</v>
      </c>
      <c r="U6" s="35">
        <f t="shared" si="1"/>
        <v>3393.3256732699524</v>
      </c>
      <c r="V6" s="35">
        <f t="shared" si="2"/>
        <v>2776.6743267300476</v>
      </c>
      <c r="W6" s="36">
        <f t="shared" si="3"/>
        <v>1.2922530509223004E-250</v>
      </c>
      <c r="X6" s="36"/>
      <c r="Y6" s="37">
        <v>5</v>
      </c>
      <c r="Z6" s="37">
        <v>4</v>
      </c>
      <c r="AA6" s="37">
        <v>8</v>
      </c>
      <c r="AB6" s="37">
        <v>15</v>
      </c>
      <c r="AC6" s="37">
        <v>62</v>
      </c>
      <c r="AD6" s="37">
        <v>186</v>
      </c>
      <c r="AE6" s="37">
        <v>207</v>
      </c>
      <c r="AF6" s="37">
        <v>391</v>
      </c>
      <c r="AG6" s="37">
        <v>146</v>
      </c>
      <c r="AH6" s="37">
        <v>311</v>
      </c>
      <c r="AI6" s="37">
        <v>5</v>
      </c>
      <c r="AJ6" s="37">
        <v>28</v>
      </c>
      <c r="AK6" s="37">
        <v>8</v>
      </c>
      <c r="AL6" s="37">
        <v>16</v>
      </c>
      <c r="AM6" s="30">
        <v>1392</v>
      </c>
      <c r="AO6" s="37">
        <v>236</v>
      </c>
      <c r="AP6" s="37">
        <v>111</v>
      </c>
      <c r="AQ6" s="37">
        <v>70</v>
      </c>
      <c r="AR6" s="37">
        <v>340</v>
      </c>
      <c r="AS6" s="37">
        <v>189</v>
      </c>
      <c r="AT6" s="37">
        <v>803</v>
      </c>
      <c r="AU6" s="37">
        <v>171</v>
      </c>
      <c r="AV6" s="37">
        <v>162</v>
      </c>
      <c r="AW6" s="37">
        <v>63</v>
      </c>
      <c r="AX6" s="37">
        <v>104</v>
      </c>
      <c r="AY6" s="37">
        <v>85</v>
      </c>
      <c r="AZ6" s="37">
        <v>143</v>
      </c>
      <c r="BA6" s="37">
        <v>263</v>
      </c>
      <c r="BB6" s="37">
        <v>201</v>
      </c>
      <c r="BC6" s="37">
        <v>160</v>
      </c>
      <c r="BD6" s="37">
        <v>198</v>
      </c>
      <c r="BE6" s="37">
        <v>179</v>
      </c>
      <c r="BF6" s="37">
        <v>111</v>
      </c>
      <c r="BG6" s="37">
        <v>211</v>
      </c>
      <c r="BH6" s="30">
        <f>SUM(AO6:BG6)</f>
        <v>3800</v>
      </c>
      <c r="BI6" s="37">
        <f>IF(SUM(AR6:AW6)&gt;0,SUM(AR6:AW6),"")</f>
        <v>1728</v>
      </c>
      <c r="BJ6" s="37">
        <f>IF((AO6+SUM(AY6:BG6))&gt;0,(AO6+SUM(AY6:BG6)),"")</f>
        <v>1787</v>
      </c>
      <c r="BK6" s="13">
        <f>IF((BI6+BJ6)&gt;0,(BI6+BJ6),"")</f>
        <v>3515</v>
      </c>
      <c r="BL6" s="38">
        <f t="shared" si="4"/>
        <v>923.9650226062608</v>
      </c>
      <c r="BM6" s="38">
        <f t="shared" si="5"/>
        <v>2591.034977393739</v>
      </c>
      <c r="BN6" s="39">
        <f>CHITEST(BI6:BJ6,BL6:BM6)</f>
        <v>2.0045791026518227E-208</v>
      </c>
      <c r="BO6" s="40"/>
      <c r="BP6" s="13">
        <v>3.06</v>
      </c>
      <c r="BQ6" s="40">
        <v>2.31</v>
      </c>
      <c r="BR6" s="41"/>
      <c r="BS6" s="41"/>
      <c r="BT6" s="41"/>
      <c r="BU6" s="41"/>
      <c r="BV6" s="41"/>
      <c r="BW6" s="41"/>
      <c r="BY6" s="40"/>
      <c r="BZ6" s="40"/>
      <c r="CA6" s="40"/>
    </row>
    <row r="7" spans="1:79" ht="15.75">
      <c r="A7" s="29" t="s">
        <v>293</v>
      </c>
      <c r="B7" s="129" t="s">
        <v>294</v>
      </c>
      <c r="C7" s="30"/>
      <c r="D7" s="31" t="s">
        <v>534</v>
      </c>
      <c r="E7" s="31" t="s">
        <v>535</v>
      </c>
      <c r="F7" s="31" t="s">
        <v>815</v>
      </c>
      <c r="G7" s="32">
        <f t="shared" si="0"/>
        <v>2.58700624653039</v>
      </c>
      <c r="H7" s="32"/>
      <c r="I7" s="59" t="s">
        <v>614</v>
      </c>
      <c r="J7" s="34" t="s">
        <v>933</v>
      </c>
      <c r="K7" s="33">
        <v>45</v>
      </c>
      <c r="L7" s="88">
        <v>641</v>
      </c>
      <c r="M7" s="33">
        <v>131</v>
      </c>
      <c r="N7" s="88">
        <v>814</v>
      </c>
      <c r="O7" s="33">
        <v>0</v>
      </c>
      <c r="P7" s="88">
        <v>161</v>
      </c>
      <c r="Q7" s="33">
        <v>149</v>
      </c>
      <c r="R7" s="88">
        <v>699</v>
      </c>
      <c r="S7" s="33">
        <f t="shared" si="6"/>
        <v>847</v>
      </c>
      <c r="T7" s="33">
        <f t="shared" si="7"/>
        <v>1793</v>
      </c>
      <c r="U7" s="35">
        <f t="shared" si="1"/>
        <v>1451.9254096325244</v>
      </c>
      <c r="V7" s="35">
        <f t="shared" si="2"/>
        <v>1188.0745903674756</v>
      </c>
      <c r="W7" s="36">
        <f t="shared" si="3"/>
        <v>8.237046362482658E-124</v>
      </c>
      <c r="X7" s="36"/>
      <c r="Y7" s="37">
        <v>4</v>
      </c>
      <c r="Z7" s="37">
        <v>1</v>
      </c>
      <c r="AA7" s="37">
        <v>2</v>
      </c>
      <c r="AB7" s="37">
        <v>7</v>
      </c>
      <c r="AC7" s="37">
        <v>17</v>
      </c>
      <c r="AD7" s="37">
        <v>46</v>
      </c>
      <c r="AE7" s="37">
        <v>93</v>
      </c>
      <c r="AF7" s="37">
        <v>109</v>
      </c>
      <c r="AG7" s="37">
        <v>74</v>
      </c>
      <c r="AH7" s="37">
        <v>138</v>
      </c>
      <c r="AI7" s="37">
        <v>8</v>
      </c>
      <c r="AJ7" s="37">
        <v>12</v>
      </c>
      <c r="AK7" s="37">
        <v>3</v>
      </c>
      <c r="AL7" s="37">
        <v>6</v>
      </c>
      <c r="AM7" s="30">
        <v>520</v>
      </c>
      <c r="AO7" s="37">
        <v>78</v>
      </c>
      <c r="AP7" s="37">
        <v>49</v>
      </c>
      <c r="AQ7" s="37">
        <v>32</v>
      </c>
      <c r="AR7" s="37">
        <v>161</v>
      </c>
      <c r="AS7" s="37">
        <v>81</v>
      </c>
      <c r="AT7" s="37">
        <v>322</v>
      </c>
      <c r="AU7" s="37">
        <v>93</v>
      </c>
      <c r="AV7" s="37">
        <v>56</v>
      </c>
      <c r="AW7" s="37">
        <v>20</v>
      </c>
      <c r="AX7" s="37">
        <v>45</v>
      </c>
      <c r="AY7" s="37">
        <v>29</v>
      </c>
      <c r="AZ7" s="37">
        <v>59</v>
      </c>
      <c r="BA7" s="37">
        <v>74</v>
      </c>
      <c r="BB7" s="37">
        <v>60</v>
      </c>
      <c r="BC7" s="37">
        <v>62</v>
      </c>
      <c r="BD7" s="37">
        <v>40</v>
      </c>
      <c r="BE7" s="37">
        <v>60</v>
      </c>
      <c r="BF7" s="37">
        <v>29</v>
      </c>
      <c r="BG7" s="37">
        <v>71</v>
      </c>
      <c r="BH7" s="30">
        <f>SUM(AO7:BG7)</f>
        <v>1421</v>
      </c>
      <c r="BI7" s="37">
        <f>IF(SUM(AR7:AW7)&gt;0,SUM(AR7:AW7),"")</f>
        <v>733</v>
      </c>
      <c r="BJ7" s="37">
        <f>IF((AO7+SUM(AY7:BG7))&gt;0,(AO7+SUM(AY7:BG7)),"")</f>
        <v>562</v>
      </c>
      <c r="BK7" s="13">
        <f>IF((BI7+BJ7)&gt;0,(BI7+BJ7),"")</f>
        <v>1295</v>
      </c>
      <c r="BL7" s="38">
        <f t="shared" si="4"/>
        <v>340.4081662233593</v>
      </c>
      <c r="BM7" s="38">
        <f t="shared" si="5"/>
        <v>954.5918337766408</v>
      </c>
      <c r="BN7" s="39">
        <f>CHITEST(BI7:BJ7,BL7:BM7)</f>
        <v>1.3415858192415494E-135</v>
      </c>
      <c r="BO7" s="40"/>
      <c r="BP7" s="13">
        <v>5.76</v>
      </c>
      <c r="BQ7" s="40">
        <v>2.53</v>
      </c>
      <c r="BR7" s="41"/>
      <c r="BS7" s="41"/>
      <c r="BT7" s="41"/>
      <c r="BU7" s="41"/>
      <c r="BV7" s="41"/>
      <c r="BW7" s="41"/>
      <c r="BY7" s="40"/>
      <c r="BZ7" s="40"/>
      <c r="CA7" s="40"/>
    </row>
    <row r="8" spans="1:79" ht="15.75">
      <c r="A8" s="29" t="s">
        <v>658</v>
      </c>
      <c r="B8" s="129" t="s">
        <v>185</v>
      </c>
      <c r="C8" s="30"/>
      <c r="D8" s="31" t="s">
        <v>534</v>
      </c>
      <c r="E8" s="31" t="s">
        <v>535</v>
      </c>
      <c r="F8" s="31" t="s">
        <v>536</v>
      </c>
      <c r="G8" s="32">
        <f t="shared" si="0"/>
        <v>5.659847681144709</v>
      </c>
      <c r="H8" s="32"/>
      <c r="I8" s="59" t="s">
        <v>614</v>
      </c>
      <c r="J8" s="34" t="s">
        <v>755</v>
      </c>
      <c r="K8" s="33">
        <v>9</v>
      </c>
      <c r="L8" s="88">
        <v>113</v>
      </c>
      <c r="M8" s="33">
        <v>50</v>
      </c>
      <c r="N8" s="88">
        <v>267</v>
      </c>
      <c r="O8" s="33">
        <v>15</v>
      </c>
      <c r="P8" s="88">
        <v>61</v>
      </c>
      <c r="Q8" s="33">
        <v>103</v>
      </c>
      <c r="R8" s="88">
        <v>497</v>
      </c>
      <c r="S8" s="33">
        <f t="shared" si="6"/>
        <v>198</v>
      </c>
      <c r="T8" s="33">
        <f t="shared" si="7"/>
        <v>917</v>
      </c>
      <c r="U8" s="35">
        <f t="shared" si="1"/>
        <v>613.2184968713124</v>
      </c>
      <c r="V8" s="35">
        <f t="shared" si="2"/>
        <v>501.78150312868763</v>
      </c>
      <c r="W8" s="36">
        <f t="shared" si="3"/>
        <v>6.968349464225025E-138</v>
      </c>
      <c r="X8" s="36"/>
      <c r="Y8" s="37">
        <v>0</v>
      </c>
      <c r="Z8" s="37">
        <v>2</v>
      </c>
      <c r="AA8" s="37">
        <v>4</v>
      </c>
      <c r="AB8" s="37">
        <v>14</v>
      </c>
      <c r="AC8" s="37">
        <v>30</v>
      </c>
      <c r="AD8" s="37">
        <v>78</v>
      </c>
      <c r="AE8" s="37">
        <v>55</v>
      </c>
      <c r="AF8" s="37">
        <v>95</v>
      </c>
      <c r="AG8" s="37">
        <v>27</v>
      </c>
      <c r="AH8" s="37">
        <v>62</v>
      </c>
      <c r="AI8" s="37">
        <v>4</v>
      </c>
      <c r="AJ8" s="37">
        <v>20</v>
      </c>
      <c r="AK8" s="37">
        <v>17</v>
      </c>
      <c r="AL8" s="37">
        <v>18</v>
      </c>
      <c r="AM8" s="30">
        <f>SUM(Y8:AL8)</f>
        <v>426</v>
      </c>
      <c r="AO8" s="37">
        <v>25</v>
      </c>
      <c r="AP8" s="37">
        <v>19</v>
      </c>
      <c r="AQ8" s="37">
        <v>21</v>
      </c>
      <c r="AR8" s="37">
        <v>34</v>
      </c>
      <c r="AS8" s="37">
        <v>22</v>
      </c>
      <c r="AT8" s="37">
        <v>64</v>
      </c>
      <c r="AU8" s="37">
        <v>19</v>
      </c>
      <c r="AV8" s="37">
        <v>6</v>
      </c>
      <c r="AW8" s="37">
        <v>1</v>
      </c>
      <c r="AX8" s="37">
        <v>12</v>
      </c>
      <c r="AY8" s="37">
        <v>10</v>
      </c>
      <c r="AZ8" s="37">
        <v>19</v>
      </c>
      <c r="BA8" s="37">
        <v>22</v>
      </c>
      <c r="BB8" s="37">
        <v>21</v>
      </c>
      <c r="BC8" s="37">
        <v>19</v>
      </c>
      <c r="BD8" s="37">
        <v>12</v>
      </c>
      <c r="BE8" s="37">
        <v>18</v>
      </c>
      <c r="BF8" s="37">
        <v>6</v>
      </c>
      <c r="BG8" s="37">
        <v>17</v>
      </c>
      <c r="BH8" s="30">
        <f aca="true" t="shared" si="8" ref="BH8:BH68">SUM(AO8:BG8)</f>
        <v>367</v>
      </c>
      <c r="BI8" s="37">
        <f aca="true" t="shared" si="9" ref="BI8:BI67">IF(SUM(AR8:AW8)&gt;0,SUM(AR8:AW8),"")</f>
        <v>146</v>
      </c>
      <c r="BJ8" s="37">
        <f aca="true" t="shared" si="10" ref="BJ8:BJ68">IF((AO8+SUM(AY8:BG8))&gt;0,(AO8+SUM(AY8:BG8)),"")</f>
        <v>169</v>
      </c>
      <c r="BK8" s="13">
        <f aca="true" t="shared" si="11" ref="BK8:BK67">IF((BI8+BJ8)&gt;0,(BI8+BJ8),"")</f>
        <v>315</v>
      </c>
      <c r="BL8" s="38">
        <f t="shared" si="4"/>
        <v>82.80198637865496</v>
      </c>
      <c r="BM8" s="38">
        <f t="shared" si="5"/>
        <v>232.19801362134507</v>
      </c>
      <c r="BN8" s="39">
        <f aca="true" t="shared" si="12" ref="BN8:BN67">CHITEST(BI8:BJ8,BL8:BM8)</f>
        <v>6.002571443732282E-16</v>
      </c>
      <c r="BO8" s="40"/>
      <c r="BP8" s="13">
        <v>5.91</v>
      </c>
      <c r="BQ8" s="40">
        <v>5.89</v>
      </c>
      <c r="BR8" s="41"/>
      <c r="BS8" s="41"/>
      <c r="BT8" s="41"/>
      <c r="BU8" s="41"/>
      <c r="BV8" s="41"/>
      <c r="BW8" s="41"/>
      <c r="BY8" s="40"/>
      <c r="BZ8" s="40"/>
      <c r="CA8" s="40"/>
    </row>
    <row r="9" spans="1:79" ht="15.75">
      <c r="A9" s="29" t="s">
        <v>20</v>
      </c>
      <c r="B9" s="130" t="s">
        <v>559</v>
      </c>
      <c r="D9" s="31" t="s">
        <v>534</v>
      </c>
      <c r="E9" s="31" t="s">
        <v>535</v>
      </c>
      <c r="F9" s="31" t="s">
        <v>536</v>
      </c>
      <c r="G9" s="32">
        <f t="shared" si="0"/>
        <v>2.659194625861636</v>
      </c>
      <c r="H9" s="32"/>
      <c r="I9" s="59" t="s">
        <v>781</v>
      </c>
      <c r="J9" s="34" t="s">
        <v>1041</v>
      </c>
      <c r="K9" s="33">
        <v>35</v>
      </c>
      <c r="L9" s="88">
        <v>499</v>
      </c>
      <c r="M9" s="33">
        <v>77</v>
      </c>
      <c r="N9" s="88">
        <v>866</v>
      </c>
      <c r="O9" s="33">
        <v>11</v>
      </c>
      <c r="P9" s="88">
        <v>137</v>
      </c>
      <c r="Q9" s="33">
        <v>80</v>
      </c>
      <c r="R9" s="88">
        <v>461</v>
      </c>
      <c r="S9" s="33">
        <f t="shared" si="6"/>
        <v>682</v>
      </c>
      <c r="T9" s="33">
        <f t="shared" si="7"/>
        <v>1484</v>
      </c>
      <c r="U9" s="35">
        <f t="shared" si="1"/>
        <v>1191.2388019939574</v>
      </c>
      <c r="V9" s="35">
        <f t="shared" si="2"/>
        <v>974.7611980060426</v>
      </c>
      <c r="W9" s="36">
        <f t="shared" si="3"/>
        <v>3.294468749384509E-107</v>
      </c>
      <c r="X9" s="36"/>
      <c r="Y9" s="34">
        <v>7</v>
      </c>
      <c r="Z9" s="34">
        <v>2</v>
      </c>
      <c r="AA9" s="34">
        <v>0</v>
      </c>
      <c r="AB9" s="34">
        <v>6</v>
      </c>
      <c r="AC9" s="34">
        <v>15</v>
      </c>
      <c r="AD9" s="34">
        <v>58</v>
      </c>
      <c r="AE9" s="34">
        <v>98</v>
      </c>
      <c r="AF9" s="34">
        <v>151</v>
      </c>
      <c r="AG9" s="34">
        <v>60</v>
      </c>
      <c r="AH9" s="34">
        <v>99</v>
      </c>
      <c r="AI9" s="34">
        <v>7</v>
      </c>
      <c r="AJ9" s="34">
        <v>14</v>
      </c>
      <c r="AK9" s="34">
        <v>2</v>
      </c>
      <c r="AL9" s="34">
        <v>8</v>
      </c>
      <c r="AM9" s="30">
        <f>SUM(Y9:AL9)</f>
        <v>527</v>
      </c>
      <c r="AO9" s="37">
        <v>57</v>
      </c>
      <c r="AP9" s="37">
        <v>24</v>
      </c>
      <c r="AQ9" s="37">
        <v>26</v>
      </c>
      <c r="AR9" s="37">
        <v>116</v>
      </c>
      <c r="AS9" s="37">
        <v>55</v>
      </c>
      <c r="AT9" s="37">
        <v>227</v>
      </c>
      <c r="AU9" s="37">
        <v>39</v>
      </c>
      <c r="AV9" s="37">
        <v>42</v>
      </c>
      <c r="AW9" s="37">
        <v>15</v>
      </c>
      <c r="AX9" s="37">
        <v>24</v>
      </c>
      <c r="AY9" s="37">
        <v>17</v>
      </c>
      <c r="AZ9" s="37">
        <v>40</v>
      </c>
      <c r="BA9" s="37">
        <v>66</v>
      </c>
      <c r="BB9" s="37">
        <v>26</v>
      </c>
      <c r="BC9" s="37">
        <v>24</v>
      </c>
      <c r="BD9" s="37">
        <v>27</v>
      </c>
      <c r="BE9" s="37">
        <v>31</v>
      </c>
      <c r="BF9" s="37">
        <v>12</v>
      </c>
      <c r="BG9" s="37">
        <v>30</v>
      </c>
      <c r="BH9" s="30">
        <f>SUM(AO9:BG9)</f>
        <v>898</v>
      </c>
      <c r="BI9" s="37">
        <f>IF(SUM(AR9:AW9)&gt;0,SUM(AR9:AW9),"")</f>
        <v>494</v>
      </c>
      <c r="BJ9" s="37">
        <f>IF((AO9+SUM(AY9:BG9))&gt;0,(AO9+SUM(AY9:BG9)),"")</f>
        <v>330</v>
      </c>
      <c r="BK9" s="13">
        <f>IF((BI9+BJ9)&gt;0,(BI9+BJ9),"")</f>
        <v>824</v>
      </c>
      <c r="BL9" s="38">
        <f t="shared" si="4"/>
        <v>216.5994818286085</v>
      </c>
      <c r="BM9" s="38">
        <f t="shared" si="5"/>
        <v>607.4005181713916</v>
      </c>
      <c r="BN9" s="39">
        <f>CHITEST(BI9:BJ9,BL9:BM9)</f>
        <v>8.011119280673377E-107</v>
      </c>
      <c r="BO9" s="40"/>
      <c r="BP9" s="13">
        <v>3.16</v>
      </c>
      <c r="BQ9" s="40">
        <v>2.8</v>
      </c>
      <c r="BR9" s="41"/>
      <c r="BS9" s="41"/>
      <c r="BT9" s="41"/>
      <c r="BU9" s="41"/>
      <c r="BV9" s="41"/>
      <c r="BW9" s="41"/>
      <c r="BY9" s="40"/>
      <c r="BZ9" s="40"/>
      <c r="CA9" s="40"/>
    </row>
    <row r="10" spans="1:79" ht="15.75">
      <c r="A10" s="29" t="s">
        <v>665</v>
      </c>
      <c r="B10" s="129" t="s">
        <v>932</v>
      </c>
      <c r="C10" s="30"/>
      <c r="D10" s="31" t="s">
        <v>331</v>
      </c>
      <c r="E10" s="31" t="s">
        <v>535</v>
      </c>
      <c r="F10" s="31" t="s">
        <v>536</v>
      </c>
      <c r="G10" s="32">
        <f t="shared" si="0"/>
        <v>4.578177992669905</v>
      </c>
      <c r="H10" s="32"/>
      <c r="I10" s="59" t="s">
        <v>614</v>
      </c>
      <c r="J10" s="34" t="s">
        <v>689</v>
      </c>
      <c r="K10" s="33">
        <v>76</v>
      </c>
      <c r="L10" s="88">
        <v>485</v>
      </c>
      <c r="M10" s="33">
        <v>240</v>
      </c>
      <c r="N10" s="88">
        <v>600</v>
      </c>
      <c r="O10" s="33">
        <v>234</v>
      </c>
      <c r="P10" s="88">
        <v>722</v>
      </c>
      <c r="Q10" s="33">
        <v>1667</v>
      </c>
      <c r="R10" s="88">
        <v>3176</v>
      </c>
      <c r="S10" s="33">
        <f t="shared" si="6"/>
        <v>1517</v>
      </c>
      <c r="T10" s="33">
        <f t="shared" si="7"/>
        <v>5683</v>
      </c>
      <c r="U10" s="35">
        <f t="shared" si="1"/>
        <v>3959.7965717250663</v>
      </c>
      <c r="V10" s="35">
        <f t="shared" si="2"/>
        <v>3240.2034282749337</v>
      </c>
      <c r="W10" s="36">
        <f t="shared" si="3"/>
        <v>0</v>
      </c>
      <c r="X10" s="36"/>
      <c r="Y10" s="37">
        <v>765</v>
      </c>
      <c r="Z10" s="37">
        <v>320</v>
      </c>
      <c r="AA10" s="37">
        <v>93</v>
      </c>
      <c r="AB10" s="37">
        <v>224</v>
      </c>
      <c r="AC10" s="37">
        <v>208</v>
      </c>
      <c r="AD10" s="37">
        <v>838</v>
      </c>
      <c r="AE10" s="37">
        <v>896</v>
      </c>
      <c r="AF10" s="37">
        <v>1026</v>
      </c>
      <c r="AG10" s="37">
        <v>362</v>
      </c>
      <c r="AH10" s="37">
        <v>1350</v>
      </c>
      <c r="AI10" s="37">
        <v>146</v>
      </c>
      <c r="AJ10" s="37">
        <v>655</v>
      </c>
      <c r="AK10" s="37">
        <v>167</v>
      </c>
      <c r="AL10" s="37">
        <v>511</v>
      </c>
      <c r="AM10" s="30">
        <f>SUM(Y10:AL10)</f>
        <v>7561</v>
      </c>
      <c r="AO10" s="37">
        <v>101</v>
      </c>
      <c r="AP10" s="37">
        <v>73</v>
      </c>
      <c r="AQ10" s="37">
        <v>46</v>
      </c>
      <c r="AR10" s="37">
        <v>173</v>
      </c>
      <c r="AS10" s="37">
        <v>79</v>
      </c>
      <c r="AT10" s="37">
        <v>332</v>
      </c>
      <c r="AU10" s="37">
        <v>121</v>
      </c>
      <c r="AV10" s="37">
        <v>98</v>
      </c>
      <c r="AW10" s="37">
        <v>36</v>
      </c>
      <c r="AX10" s="37">
        <v>77</v>
      </c>
      <c r="AY10" s="37">
        <v>45</v>
      </c>
      <c r="AZ10" s="37">
        <v>49</v>
      </c>
      <c r="BA10" s="37">
        <v>120</v>
      </c>
      <c r="BB10" s="37">
        <v>92</v>
      </c>
      <c r="BC10" s="37">
        <v>104</v>
      </c>
      <c r="BD10" s="37">
        <v>117</v>
      </c>
      <c r="BE10" s="37">
        <v>82</v>
      </c>
      <c r="BF10" s="37">
        <v>40</v>
      </c>
      <c r="BG10" s="37">
        <v>119</v>
      </c>
      <c r="BH10" s="30">
        <f>SUM(AO10:BG10)</f>
        <v>1904</v>
      </c>
      <c r="BI10" s="37">
        <f>IF(SUM(AR10:AW10)&gt;0,SUM(AR10:AW10),"")</f>
        <v>839</v>
      </c>
      <c r="BJ10" s="37">
        <f>IF((AO10+SUM(AY10:BG10))&gt;0,(AO10+SUM(AY10:BG10)),"")</f>
        <v>869</v>
      </c>
      <c r="BK10" s="13">
        <f>IF((BI10+BJ10)&gt;0,(BI10+BJ10),"")</f>
        <v>1708</v>
      </c>
      <c r="BL10" s="38">
        <f t="shared" si="4"/>
        <v>448.9707705864846</v>
      </c>
      <c r="BM10" s="38">
        <f t="shared" si="5"/>
        <v>1259.0292294135154</v>
      </c>
      <c r="BN10" s="39">
        <f>CHITEST(BI10:BJ10,BL10:BM10)</f>
        <v>5.725585207256397E-102</v>
      </c>
      <c r="BO10" s="40"/>
      <c r="BP10" s="13">
        <v>5.7</v>
      </c>
      <c r="BQ10" s="40">
        <v>4.19</v>
      </c>
      <c r="BR10" s="41"/>
      <c r="BS10" s="41"/>
      <c r="BT10" s="41"/>
      <c r="BU10" s="41"/>
      <c r="BV10" s="41"/>
      <c r="BW10" s="41"/>
      <c r="BY10" s="40"/>
      <c r="BZ10" s="40"/>
      <c r="CA10" s="40"/>
    </row>
    <row r="11" spans="2:66" ht="15.75">
      <c r="B11" s="131"/>
      <c r="G11" s="32"/>
      <c r="H11" s="32"/>
      <c r="S11" s="33">
        <f t="shared" si="6"/>
        <v>0</v>
      </c>
      <c r="T11" s="33">
        <f t="shared" si="7"/>
        <v>0</v>
      </c>
      <c r="BN11" s="42"/>
    </row>
    <row r="12" spans="1:79" ht="15.75">
      <c r="A12" s="29" t="s">
        <v>872</v>
      </c>
      <c r="B12" s="129" t="s">
        <v>42</v>
      </c>
      <c r="C12" s="30"/>
      <c r="D12" s="31" t="s">
        <v>534</v>
      </c>
      <c r="E12" s="31" t="s">
        <v>535</v>
      </c>
      <c r="F12" s="31" t="s">
        <v>536</v>
      </c>
      <c r="G12" s="32">
        <f aca="true" t="shared" si="13" ref="G12:G19">($T12/$V$412)/((MAX($S12,1))/$U$412)</f>
        <v>5.557819608110181</v>
      </c>
      <c r="H12" s="32"/>
      <c r="I12" s="59" t="s">
        <v>702</v>
      </c>
      <c r="J12" s="34" t="s">
        <v>335</v>
      </c>
      <c r="K12" s="33">
        <v>1</v>
      </c>
      <c r="L12" s="88">
        <v>85</v>
      </c>
      <c r="M12" s="33">
        <v>7</v>
      </c>
      <c r="N12" s="88">
        <v>143</v>
      </c>
      <c r="O12" s="33">
        <v>3</v>
      </c>
      <c r="P12" s="88">
        <v>26</v>
      </c>
      <c r="Q12" s="33">
        <v>25</v>
      </c>
      <c r="R12" s="88">
        <v>348</v>
      </c>
      <c r="S12" s="33">
        <f t="shared" si="6"/>
        <v>115</v>
      </c>
      <c r="T12" s="33">
        <f t="shared" si="7"/>
        <v>523</v>
      </c>
      <c r="U12" s="35">
        <f aca="true" t="shared" si="14" ref="U12:U19">(S12+T12)*($S$412/($S$412+$T$412))</f>
        <v>350.88197399452673</v>
      </c>
      <c r="V12" s="35">
        <f aca="true" t="shared" si="15" ref="V12:V19">(S12+T12)*($T$412/($S$412+$T$412))</f>
        <v>287.11802600547327</v>
      </c>
      <c r="W12" s="36">
        <f aca="true" t="shared" si="16" ref="W12:W19">CHITEST(S12:T12,U12:V12)</f>
        <v>1.2967485338089413E-78</v>
      </c>
      <c r="X12" s="36"/>
      <c r="Y12" s="37">
        <v>2</v>
      </c>
      <c r="Z12" s="37">
        <v>5</v>
      </c>
      <c r="AA12" s="37">
        <v>1</v>
      </c>
      <c r="AB12" s="37">
        <v>0</v>
      </c>
      <c r="AC12" s="37">
        <v>12</v>
      </c>
      <c r="AD12" s="37">
        <v>18</v>
      </c>
      <c r="AE12" s="37">
        <v>16</v>
      </c>
      <c r="AF12" s="37">
        <v>32</v>
      </c>
      <c r="AG12" s="37">
        <v>25</v>
      </c>
      <c r="AH12" s="37">
        <v>21</v>
      </c>
      <c r="AI12" s="37">
        <v>4</v>
      </c>
      <c r="AJ12" s="37">
        <v>5</v>
      </c>
      <c r="AK12" s="37">
        <v>4</v>
      </c>
      <c r="AL12" s="37">
        <v>4</v>
      </c>
      <c r="AM12" s="30">
        <f aca="true" t="shared" si="17" ref="AM12:AM18">SUM(Y12:AL12)</f>
        <v>149</v>
      </c>
      <c r="AO12" s="34">
        <v>7</v>
      </c>
      <c r="AP12" s="34">
        <v>6</v>
      </c>
      <c r="AQ12" s="34">
        <v>12</v>
      </c>
      <c r="AR12" s="34">
        <v>14</v>
      </c>
      <c r="AS12" s="34">
        <v>10</v>
      </c>
      <c r="AT12" s="34">
        <v>34</v>
      </c>
      <c r="AU12" s="34">
        <v>3</v>
      </c>
      <c r="AV12" s="34">
        <v>1</v>
      </c>
      <c r="AW12" s="34">
        <v>1</v>
      </c>
      <c r="AX12" s="34">
        <v>4</v>
      </c>
      <c r="AY12" s="34">
        <v>3</v>
      </c>
      <c r="AZ12" s="34">
        <v>9</v>
      </c>
      <c r="BA12" s="34">
        <v>9</v>
      </c>
      <c r="BB12" s="34">
        <v>2</v>
      </c>
      <c r="BC12" s="34">
        <v>5</v>
      </c>
      <c r="BD12" s="34">
        <v>4</v>
      </c>
      <c r="BE12" s="34">
        <v>5</v>
      </c>
      <c r="BF12" s="34">
        <v>2</v>
      </c>
      <c r="BG12" s="34">
        <v>8</v>
      </c>
      <c r="BH12" s="30">
        <f t="shared" si="8"/>
        <v>139</v>
      </c>
      <c r="BI12" s="37">
        <f t="shared" si="9"/>
        <v>63</v>
      </c>
      <c r="BJ12" s="37">
        <f t="shared" si="10"/>
        <v>54</v>
      </c>
      <c r="BK12" s="13">
        <f t="shared" si="11"/>
        <v>117</v>
      </c>
      <c r="BL12" s="38">
        <f aca="true" t="shared" si="18" ref="BL12:BL19">BK12*($BI$412/($BI$412+$BJ$412))</f>
        <v>30.75502351207184</v>
      </c>
      <c r="BM12" s="38">
        <f aca="true" t="shared" si="19" ref="BM12:BM19">BK12*($BJ$412/($BI$412+$BJ$412))</f>
        <v>86.24497648792817</v>
      </c>
      <c r="BN12" s="39">
        <f t="shared" si="12"/>
        <v>1.2683474003968498E-11</v>
      </c>
      <c r="BO12" s="40"/>
      <c r="BP12" s="13">
        <v>7.41</v>
      </c>
      <c r="BQ12" s="40">
        <v>5.93</v>
      </c>
      <c r="BR12" s="41"/>
      <c r="BS12" s="41"/>
      <c r="BT12" s="41"/>
      <c r="BU12" s="41"/>
      <c r="BV12" s="41"/>
      <c r="BW12" s="41"/>
      <c r="BY12" s="43"/>
      <c r="BZ12" s="43"/>
      <c r="CA12" s="43"/>
    </row>
    <row r="13" spans="1:79" ht="15.75">
      <c r="A13" s="29" t="s">
        <v>418</v>
      </c>
      <c r="B13" s="129" t="s">
        <v>419</v>
      </c>
      <c r="C13" s="30"/>
      <c r="D13" s="31" t="s">
        <v>534</v>
      </c>
      <c r="E13" s="31" t="s">
        <v>535</v>
      </c>
      <c r="F13" s="31" t="s">
        <v>536</v>
      </c>
      <c r="G13" s="32">
        <f t="shared" si="13"/>
        <v>4.175694641638956</v>
      </c>
      <c r="H13" s="32"/>
      <c r="I13" s="59" t="s">
        <v>702</v>
      </c>
      <c r="J13" s="34" t="s">
        <v>834</v>
      </c>
      <c r="K13" s="33">
        <v>55</v>
      </c>
      <c r="L13" s="88">
        <v>535</v>
      </c>
      <c r="M13" s="33">
        <v>303</v>
      </c>
      <c r="N13" s="88">
        <v>1036</v>
      </c>
      <c r="O13" s="33">
        <v>34</v>
      </c>
      <c r="P13" s="88">
        <v>206</v>
      </c>
      <c r="Q13" s="33">
        <v>389</v>
      </c>
      <c r="R13" s="88">
        <v>1108</v>
      </c>
      <c r="S13" s="33">
        <f t="shared" si="6"/>
        <v>830</v>
      </c>
      <c r="T13" s="33">
        <f t="shared" si="7"/>
        <v>2836</v>
      </c>
      <c r="U13" s="35">
        <f t="shared" si="14"/>
        <v>2016.1964211033462</v>
      </c>
      <c r="V13" s="35">
        <f t="shared" si="15"/>
        <v>1649.8035788966538</v>
      </c>
      <c r="W13" s="36">
        <f t="shared" si="16"/>
        <v>0</v>
      </c>
      <c r="X13" s="36"/>
      <c r="Y13" s="37">
        <v>0</v>
      </c>
      <c r="Z13" s="37">
        <v>1</v>
      </c>
      <c r="AA13" s="37">
        <v>6</v>
      </c>
      <c r="AB13" s="37">
        <v>4</v>
      </c>
      <c r="AC13" s="37">
        <v>36</v>
      </c>
      <c r="AD13" s="37">
        <v>98</v>
      </c>
      <c r="AE13" s="37">
        <v>121</v>
      </c>
      <c r="AF13" s="37">
        <v>225</v>
      </c>
      <c r="AG13" s="37">
        <v>115</v>
      </c>
      <c r="AH13" s="37">
        <v>201</v>
      </c>
      <c r="AI13" s="37">
        <v>15</v>
      </c>
      <c r="AJ13" s="37">
        <v>23</v>
      </c>
      <c r="AK13" s="37">
        <v>5</v>
      </c>
      <c r="AL13" s="37">
        <v>9</v>
      </c>
      <c r="AM13" s="30">
        <f t="shared" si="17"/>
        <v>859</v>
      </c>
      <c r="AO13" s="37">
        <v>134</v>
      </c>
      <c r="AP13" s="37">
        <v>89</v>
      </c>
      <c r="AQ13" s="37">
        <v>53</v>
      </c>
      <c r="AR13" s="37">
        <v>263</v>
      </c>
      <c r="AS13" s="37">
        <v>140</v>
      </c>
      <c r="AT13" s="37">
        <v>605</v>
      </c>
      <c r="AU13" s="37">
        <v>135</v>
      </c>
      <c r="AV13" s="37">
        <v>106</v>
      </c>
      <c r="AW13" s="37">
        <v>45</v>
      </c>
      <c r="AX13" s="37">
        <v>86</v>
      </c>
      <c r="AY13" s="37">
        <v>49</v>
      </c>
      <c r="AZ13" s="37">
        <v>88</v>
      </c>
      <c r="BA13" s="37">
        <v>156</v>
      </c>
      <c r="BB13" s="37">
        <v>123</v>
      </c>
      <c r="BC13" s="37">
        <v>107</v>
      </c>
      <c r="BD13" s="37">
        <v>100</v>
      </c>
      <c r="BE13" s="37">
        <v>78</v>
      </c>
      <c r="BF13" s="37">
        <v>46</v>
      </c>
      <c r="BG13" s="37">
        <v>117</v>
      </c>
      <c r="BH13" s="30">
        <f t="shared" si="8"/>
        <v>2520</v>
      </c>
      <c r="BI13" s="37">
        <f t="shared" si="9"/>
        <v>1294</v>
      </c>
      <c r="BJ13" s="37">
        <f t="shared" si="10"/>
        <v>998</v>
      </c>
      <c r="BK13" s="13">
        <f t="shared" si="11"/>
        <v>2292</v>
      </c>
      <c r="BL13" s="38">
        <f t="shared" si="18"/>
        <v>602.4830246980227</v>
      </c>
      <c r="BM13" s="38">
        <f t="shared" si="19"/>
        <v>1689.5169753019775</v>
      </c>
      <c r="BN13" s="39">
        <f t="shared" si="12"/>
        <v>3.74317052298231E-236</v>
      </c>
      <c r="BO13" s="40"/>
      <c r="BP13" s="13">
        <v>7.2</v>
      </c>
      <c r="BQ13" s="40">
        <v>3.88</v>
      </c>
      <c r="BR13" s="41"/>
      <c r="BS13" s="41"/>
      <c r="BT13" s="41"/>
      <c r="BU13" s="41"/>
      <c r="BV13" s="41"/>
      <c r="BW13" s="41"/>
      <c r="BY13" s="40"/>
      <c r="BZ13" s="40"/>
      <c r="CA13" s="40"/>
    </row>
    <row r="14" spans="1:79" ht="15.75">
      <c r="A14" s="29" t="s">
        <v>379</v>
      </c>
      <c r="B14" s="132" t="s">
        <v>380</v>
      </c>
      <c r="C14" s="30"/>
      <c r="D14" s="31" t="s">
        <v>330</v>
      </c>
      <c r="E14" s="31" t="s">
        <v>535</v>
      </c>
      <c r="F14" s="31" t="s">
        <v>815</v>
      </c>
      <c r="G14" s="87">
        <f t="shared" si="13"/>
        <v>1.8807129485221217</v>
      </c>
      <c r="H14" s="87"/>
      <c r="I14" s="59" t="s">
        <v>702</v>
      </c>
      <c r="J14" s="34" t="s">
        <v>351</v>
      </c>
      <c r="K14" s="33">
        <v>10</v>
      </c>
      <c r="L14" s="88">
        <v>164</v>
      </c>
      <c r="M14" s="33">
        <v>34</v>
      </c>
      <c r="N14" s="88">
        <v>234</v>
      </c>
      <c r="O14" s="33">
        <v>21</v>
      </c>
      <c r="P14" s="88">
        <v>126</v>
      </c>
      <c r="Q14" s="33">
        <v>45</v>
      </c>
      <c r="R14" s="88">
        <v>181</v>
      </c>
      <c r="S14" s="33">
        <f t="shared" si="6"/>
        <v>321</v>
      </c>
      <c r="T14" s="33">
        <f t="shared" si="7"/>
        <v>494</v>
      </c>
      <c r="U14" s="35">
        <f t="shared" si="14"/>
        <v>448.2269730494346</v>
      </c>
      <c r="V14" s="35">
        <f t="shared" si="15"/>
        <v>366.7730269505654</v>
      </c>
      <c r="W14" s="36">
        <f t="shared" si="16"/>
        <v>3.306667249495258E-19</v>
      </c>
      <c r="X14" s="36"/>
      <c r="Y14" s="37">
        <v>10</v>
      </c>
      <c r="Z14" s="37">
        <v>0</v>
      </c>
      <c r="AA14" s="37">
        <v>8</v>
      </c>
      <c r="AB14" s="37">
        <v>21</v>
      </c>
      <c r="AC14" s="37">
        <v>14</v>
      </c>
      <c r="AD14" s="37">
        <v>58</v>
      </c>
      <c r="AE14" s="37">
        <v>26</v>
      </c>
      <c r="AF14" s="37">
        <v>61</v>
      </c>
      <c r="AG14" s="37">
        <v>31</v>
      </c>
      <c r="AH14" s="37">
        <v>53</v>
      </c>
      <c r="AI14" s="37">
        <v>29</v>
      </c>
      <c r="AJ14" s="37">
        <v>75</v>
      </c>
      <c r="AK14" s="37">
        <v>31</v>
      </c>
      <c r="AL14" s="37">
        <v>53</v>
      </c>
      <c r="AM14" s="30">
        <f t="shared" si="17"/>
        <v>470</v>
      </c>
      <c r="AO14" s="37">
        <v>31</v>
      </c>
      <c r="AP14" s="37">
        <v>24</v>
      </c>
      <c r="AQ14" s="37">
        <v>11</v>
      </c>
      <c r="AR14" s="37">
        <v>49</v>
      </c>
      <c r="AS14" s="37">
        <v>21</v>
      </c>
      <c r="AT14" s="37">
        <v>109</v>
      </c>
      <c r="AU14" s="37">
        <v>23</v>
      </c>
      <c r="AV14" s="37">
        <v>23</v>
      </c>
      <c r="AW14" s="37">
        <v>8</v>
      </c>
      <c r="AX14" s="37">
        <v>15</v>
      </c>
      <c r="AY14" s="37">
        <v>11</v>
      </c>
      <c r="AZ14" s="37">
        <v>22</v>
      </c>
      <c r="BA14" s="37">
        <v>49</v>
      </c>
      <c r="BB14" s="37">
        <v>23</v>
      </c>
      <c r="BC14" s="37">
        <v>36</v>
      </c>
      <c r="BD14" s="37">
        <v>30</v>
      </c>
      <c r="BE14" s="37">
        <v>18</v>
      </c>
      <c r="BF14" s="37">
        <v>9</v>
      </c>
      <c r="BG14" s="37">
        <v>35</v>
      </c>
      <c r="BH14" s="30">
        <f t="shared" si="8"/>
        <v>547</v>
      </c>
      <c r="BI14" s="37">
        <f t="shared" si="9"/>
        <v>233</v>
      </c>
      <c r="BJ14" s="37">
        <f t="shared" si="10"/>
        <v>264</v>
      </c>
      <c r="BK14" s="13">
        <f t="shared" si="11"/>
        <v>497</v>
      </c>
      <c r="BL14" s="38">
        <f t="shared" si="18"/>
        <v>130.64313406410002</v>
      </c>
      <c r="BM14" s="38">
        <f t="shared" si="19"/>
        <v>366.3568659359</v>
      </c>
      <c r="BN14" s="39">
        <f t="shared" si="12"/>
        <v>1.8018542833452162E-25</v>
      </c>
      <c r="BO14" s="40"/>
      <c r="BP14" s="13">
        <v>2.36</v>
      </c>
      <c r="BQ14" s="40">
        <v>1.92</v>
      </c>
      <c r="BR14" s="41"/>
      <c r="BS14" s="41"/>
      <c r="BT14" s="41"/>
      <c r="BU14" s="41"/>
      <c r="BV14" s="41"/>
      <c r="BW14" s="41"/>
      <c r="BY14" s="40"/>
      <c r="BZ14" s="40"/>
      <c r="CA14" s="40"/>
    </row>
    <row r="15" spans="1:79" ht="15.75">
      <c r="A15" s="29" t="s">
        <v>23</v>
      </c>
      <c r="B15" s="132" t="s">
        <v>24</v>
      </c>
      <c r="C15" s="30"/>
      <c r="D15" s="44" t="s">
        <v>331</v>
      </c>
      <c r="E15" s="31" t="s">
        <v>784</v>
      </c>
      <c r="F15" s="31" t="s">
        <v>815</v>
      </c>
      <c r="G15" s="87">
        <f t="shared" si="13"/>
        <v>1.080294104235312</v>
      </c>
      <c r="H15" s="87"/>
      <c r="I15" s="59" t="s">
        <v>702</v>
      </c>
      <c r="J15" s="34" t="s">
        <v>502</v>
      </c>
      <c r="K15" s="33">
        <v>19</v>
      </c>
      <c r="L15" s="89">
        <v>138</v>
      </c>
      <c r="M15" s="33">
        <v>38</v>
      </c>
      <c r="N15" s="89">
        <v>96</v>
      </c>
      <c r="O15" s="33">
        <v>3</v>
      </c>
      <c r="P15" s="89">
        <v>21</v>
      </c>
      <c r="Q15" s="33">
        <v>8</v>
      </c>
      <c r="R15" s="89">
        <v>18</v>
      </c>
      <c r="S15" s="33">
        <f t="shared" si="6"/>
        <v>181</v>
      </c>
      <c r="T15" s="33">
        <f t="shared" si="7"/>
        <v>160</v>
      </c>
      <c r="U15" s="35">
        <f t="shared" si="14"/>
        <v>187.54036541086774</v>
      </c>
      <c r="V15" s="35">
        <f t="shared" si="15"/>
        <v>153.45963458913226</v>
      </c>
      <c r="W15" s="36">
        <f t="shared" si="16"/>
        <v>0.47651071278787976</v>
      </c>
      <c r="X15" s="36"/>
      <c r="Y15" s="37">
        <v>29</v>
      </c>
      <c r="Z15" s="37">
        <v>12</v>
      </c>
      <c r="AA15" s="37">
        <v>1</v>
      </c>
      <c r="AB15" s="37">
        <v>0</v>
      </c>
      <c r="AC15" s="37">
        <v>2</v>
      </c>
      <c r="AD15" s="37">
        <v>4</v>
      </c>
      <c r="AE15" s="37">
        <v>9</v>
      </c>
      <c r="AF15" s="37">
        <v>10</v>
      </c>
      <c r="AG15" s="37">
        <v>5</v>
      </c>
      <c r="AH15" s="37">
        <v>8</v>
      </c>
      <c r="AI15" s="37">
        <v>4</v>
      </c>
      <c r="AJ15" s="37">
        <v>0</v>
      </c>
      <c r="AK15" s="37">
        <v>1</v>
      </c>
      <c r="AL15" s="37">
        <v>8</v>
      </c>
      <c r="AM15" s="30">
        <f t="shared" si="17"/>
        <v>93</v>
      </c>
      <c r="AO15" s="37">
        <v>26</v>
      </c>
      <c r="AP15" s="37">
        <v>11</v>
      </c>
      <c r="AQ15" s="37">
        <v>5</v>
      </c>
      <c r="AR15" s="37">
        <v>17</v>
      </c>
      <c r="AS15" s="37">
        <v>9</v>
      </c>
      <c r="AT15" s="37">
        <v>26</v>
      </c>
      <c r="AU15" s="37">
        <v>10</v>
      </c>
      <c r="AV15" s="37">
        <v>10</v>
      </c>
      <c r="AW15" s="37">
        <v>4</v>
      </c>
      <c r="AX15" s="37">
        <v>13</v>
      </c>
      <c r="AY15" s="37">
        <v>13</v>
      </c>
      <c r="AZ15" s="37">
        <v>16</v>
      </c>
      <c r="BA15" s="37">
        <v>29</v>
      </c>
      <c r="BB15" s="37">
        <v>25</v>
      </c>
      <c r="BC15" s="37">
        <v>26</v>
      </c>
      <c r="BD15" s="37">
        <v>15</v>
      </c>
      <c r="BE15" s="37">
        <v>21</v>
      </c>
      <c r="BF15" s="37">
        <v>9</v>
      </c>
      <c r="BG15" s="37">
        <v>20</v>
      </c>
      <c r="BH15" s="30">
        <f t="shared" si="8"/>
        <v>305</v>
      </c>
      <c r="BI15" s="37">
        <f t="shared" si="9"/>
        <v>76</v>
      </c>
      <c r="BJ15" s="37">
        <f t="shared" si="10"/>
        <v>200</v>
      </c>
      <c r="BK15" s="13">
        <f t="shared" si="11"/>
        <v>276</v>
      </c>
      <c r="BL15" s="38">
        <f t="shared" si="18"/>
        <v>72.550311874631</v>
      </c>
      <c r="BM15" s="38">
        <f t="shared" si="19"/>
        <v>203.44968812536902</v>
      </c>
      <c r="BN15" s="39">
        <f t="shared" si="12"/>
        <v>0.6371251640083471</v>
      </c>
      <c r="BO15" s="40"/>
      <c r="BP15" s="13">
        <v>1.94</v>
      </c>
      <c r="BQ15" s="40">
        <v>0.96</v>
      </c>
      <c r="BR15" s="41"/>
      <c r="BS15" s="41"/>
      <c r="BT15" s="41"/>
      <c r="BU15" s="41"/>
      <c r="BV15" s="41"/>
      <c r="BW15" s="41"/>
      <c r="BY15" s="40"/>
      <c r="BZ15" s="40"/>
      <c r="CA15" s="40"/>
    </row>
    <row r="16" spans="1:79" ht="15.75">
      <c r="A16" s="29" t="s">
        <v>793</v>
      </c>
      <c r="B16" s="129" t="s">
        <v>794</v>
      </c>
      <c r="C16" s="30"/>
      <c r="D16" s="31" t="s">
        <v>534</v>
      </c>
      <c r="E16" s="31" t="s">
        <v>535</v>
      </c>
      <c r="F16" s="31" t="s">
        <v>536</v>
      </c>
      <c r="G16" s="87">
        <f t="shared" si="13"/>
        <v>2.541607221231027</v>
      </c>
      <c r="H16" s="32"/>
      <c r="I16" s="59" t="s">
        <v>702</v>
      </c>
      <c r="J16" s="34" t="s">
        <v>1042</v>
      </c>
      <c r="K16" s="33">
        <v>17</v>
      </c>
      <c r="L16" s="88">
        <v>191</v>
      </c>
      <c r="M16" s="33">
        <v>21</v>
      </c>
      <c r="N16" s="88">
        <v>244</v>
      </c>
      <c r="O16" s="33">
        <v>13</v>
      </c>
      <c r="P16" s="88">
        <v>80</v>
      </c>
      <c r="Q16" s="33">
        <v>43</v>
      </c>
      <c r="R16" s="88">
        <v>318</v>
      </c>
      <c r="S16" s="33">
        <f t="shared" si="6"/>
        <v>301</v>
      </c>
      <c r="T16" s="33">
        <f t="shared" si="7"/>
        <v>626</v>
      </c>
      <c r="U16" s="35">
        <f t="shared" si="14"/>
        <v>509.8238086096023</v>
      </c>
      <c r="V16" s="35">
        <f t="shared" si="15"/>
        <v>417.1761913903977</v>
      </c>
      <c r="W16" s="36">
        <f t="shared" si="16"/>
        <v>3.0784764592928642E-43</v>
      </c>
      <c r="X16" s="36"/>
      <c r="Y16" s="37">
        <v>2</v>
      </c>
      <c r="Z16" s="37">
        <v>6</v>
      </c>
      <c r="AA16" s="37">
        <v>1</v>
      </c>
      <c r="AB16" s="37">
        <v>11</v>
      </c>
      <c r="AC16" s="37">
        <v>31</v>
      </c>
      <c r="AD16" s="37">
        <v>65</v>
      </c>
      <c r="AE16" s="37">
        <v>75</v>
      </c>
      <c r="AF16" s="37">
        <v>121</v>
      </c>
      <c r="AG16" s="37">
        <v>56</v>
      </c>
      <c r="AH16" s="37">
        <v>86</v>
      </c>
      <c r="AI16" s="37">
        <v>8</v>
      </c>
      <c r="AJ16" s="37">
        <v>13</v>
      </c>
      <c r="AK16" s="37">
        <v>10</v>
      </c>
      <c r="AL16" s="37">
        <v>18</v>
      </c>
      <c r="AM16" s="30">
        <f t="shared" si="17"/>
        <v>503</v>
      </c>
      <c r="AO16" s="37">
        <v>36</v>
      </c>
      <c r="AP16" s="37">
        <v>19</v>
      </c>
      <c r="AQ16" s="37">
        <v>11</v>
      </c>
      <c r="AR16" s="37">
        <v>45</v>
      </c>
      <c r="AS16" s="37">
        <v>23</v>
      </c>
      <c r="AT16" s="37">
        <v>122</v>
      </c>
      <c r="AU16" s="37">
        <v>23</v>
      </c>
      <c r="AV16" s="37">
        <v>20</v>
      </c>
      <c r="AW16" s="37">
        <v>5</v>
      </c>
      <c r="AX16" s="37">
        <v>25</v>
      </c>
      <c r="AY16" s="37">
        <v>15</v>
      </c>
      <c r="AZ16" s="37">
        <v>41</v>
      </c>
      <c r="BA16" s="37">
        <v>45</v>
      </c>
      <c r="BB16" s="37">
        <v>24</v>
      </c>
      <c r="BC16" s="37">
        <v>33</v>
      </c>
      <c r="BD16" s="37">
        <v>24</v>
      </c>
      <c r="BE16" s="37">
        <v>21</v>
      </c>
      <c r="BF16" s="37">
        <v>7</v>
      </c>
      <c r="BG16" s="37">
        <v>28</v>
      </c>
      <c r="BH16" s="30">
        <f t="shared" si="8"/>
        <v>567</v>
      </c>
      <c r="BI16" s="37">
        <f t="shared" si="9"/>
        <v>238</v>
      </c>
      <c r="BJ16" s="37">
        <f t="shared" si="10"/>
        <v>274</v>
      </c>
      <c r="BK16" s="13">
        <f t="shared" si="11"/>
        <v>512</v>
      </c>
      <c r="BL16" s="38">
        <f t="shared" si="18"/>
        <v>134.58608579641694</v>
      </c>
      <c r="BM16" s="38">
        <f t="shared" si="19"/>
        <v>377.4139142035831</v>
      </c>
      <c r="BN16" s="39">
        <f t="shared" si="12"/>
        <v>2.976485809008687E-25</v>
      </c>
      <c r="BO16" s="40"/>
      <c r="BP16" s="13">
        <v>1.98</v>
      </c>
      <c r="BQ16" s="40">
        <v>2.78</v>
      </c>
      <c r="BR16" s="41"/>
      <c r="BS16" s="41"/>
      <c r="BT16" s="41"/>
      <c r="BU16" s="41"/>
      <c r="BV16" s="41"/>
      <c r="BW16" s="41"/>
      <c r="BY16" s="40"/>
      <c r="BZ16" s="40"/>
      <c r="CA16" s="40"/>
    </row>
    <row r="17" spans="1:79" ht="15.75">
      <c r="A17" s="29" t="s">
        <v>381</v>
      </c>
      <c r="B17" s="129" t="s">
        <v>382</v>
      </c>
      <c r="C17" s="30"/>
      <c r="D17" s="31" t="s">
        <v>534</v>
      </c>
      <c r="E17" s="31" t="s">
        <v>784</v>
      </c>
      <c r="F17" s="31" t="s">
        <v>536</v>
      </c>
      <c r="G17" s="32">
        <f t="shared" si="13"/>
        <v>8.554578937913377</v>
      </c>
      <c r="H17" s="32"/>
      <c r="I17" s="59" t="s">
        <v>702</v>
      </c>
      <c r="J17" s="34" t="s">
        <v>934</v>
      </c>
      <c r="K17" s="33">
        <v>0</v>
      </c>
      <c r="L17" s="88">
        <v>25</v>
      </c>
      <c r="M17" s="33">
        <v>7</v>
      </c>
      <c r="N17" s="88">
        <v>78</v>
      </c>
      <c r="O17" s="33">
        <v>1</v>
      </c>
      <c r="P17" s="88">
        <v>5</v>
      </c>
      <c r="Q17" s="33">
        <v>15</v>
      </c>
      <c r="R17" s="88">
        <v>117</v>
      </c>
      <c r="S17" s="33">
        <f t="shared" si="6"/>
        <v>31</v>
      </c>
      <c r="T17" s="33">
        <f t="shared" si="7"/>
        <v>217</v>
      </c>
      <c r="U17" s="35">
        <f t="shared" si="14"/>
        <v>136.3929930260856</v>
      </c>
      <c r="V17" s="35">
        <f t="shared" si="15"/>
        <v>111.60700697391438</v>
      </c>
      <c r="W17" s="36">
        <f t="shared" si="16"/>
        <v>2.9853360322851976E-41</v>
      </c>
      <c r="X17" s="36"/>
      <c r="Y17" s="37">
        <v>0</v>
      </c>
      <c r="Z17" s="37">
        <v>0</v>
      </c>
      <c r="AA17" s="37">
        <v>0</v>
      </c>
      <c r="AB17" s="37">
        <v>1</v>
      </c>
      <c r="AC17" s="37">
        <v>1</v>
      </c>
      <c r="AD17" s="37">
        <v>7</v>
      </c>
      <c r="AE17" s="37">
        <v>6</v>
      </c>
      <c r="AF17" s="37">
        <v>15</v>
      </c>
      <c r="AG17" s="37">
        <v>7</v>
      </c>
      <c r="AH17" s="37">
        <v>7</v>
      </c>
      <c r="AI17" s="37">
        <v>0</v>
      </c>
      <c r="AJ17" s="37">
        <v>0</v>
      </c>
      <c r="AK17" s="37">
        <v>0</v>
      </c>
      <c r="AL17" s="37">
        <v>1</v>
      </c>
      <c r="AM17" s="30">
        <f t="shared" si="17"/>
        <v>45</v>
      </c>
      <c r="AO17" s="37">
        <v>4</v>
      </c>
      <c r="AP17" s="37">
        <v>1</v>
      </c>
      <c r="AQ17" s="37">
        <v>0</v>
      </c>
      <c r="AR17" s="37">
        <v>2</v>
      </c>
      <c r="AS17" s="37">
        <v>0</v>
      </c>
      <c r="AT17" s="37">
        <v>5</v>
      </c>
      <c r="AU17" s="37">
        <v>1</v>
      </c>
      <c r="AV17" s="37">
        <v>0</v>
      </c>
      <c r="AW17" s="37">
        <v>1</v>
      </c>
      <c r="AX17" s="37">
        <v>1</v>
      </c>
      <c r="AY17" s="37">
        <v>1</v>
      </c>
      <c r="AZ17" s="37">
        <v>1</v>
      </c>
      <c r="BA17" s="37">
        <v>6</v>
      </c>
      <c r="BB17" s="37">
        <v>2</v>
      </c>
      <c r="BC17" s="37">
        <v>3</v>
      </c>
      <c r="BD17" s="37">
        <v>2</v>
      </c>
      <c r="BE17" s="37">
        <v>2</v>
      </c>
      <c r="BF17" s="37">
        <v>0</v>
      </c>
      <c r="BG17" s="37">
        <v>4</v>
      </c>
      <c r="BH17" s="30">
        <f t="shared" si="8"/>
        <v>36</v>
      </c>
      <c r="BI17" s="37">
        <f t="shared" si="9"/>
        <v>9</v>
      </c>
      <c r="BJ17" s="37">
        <f t="shared" si="10"/>
        <v>25</v>
      </c>
      <c r="BK17" s="13">
        <f t="shared" si="11"/>
        <v>34</v>
      </c>
      <c r="BL17" s="38">
        <f t="shared" si="18"/>
        <v>8.937357259918313</v>
      </c>
      <c r="BM17" s="38">
        <f t="shared" si="19"/>
        <v>25.06264274008169</v>
      </c>
      <c r="BN17" s="39">
        <f t="shared" si="12"/>
        <v>0.9805289593764295</v>
      </c>
      <c r="BO17" s="40"/>
      <c r="BP17" s="13">
        <v>20.38</v>
      </c>
      <c r="BQ17" s="40">
        <v>8.71</v>
      </c>
      <c r="BR17" s="41"/>
      <c r="BS17" s="41"/>
      <c r="BT17" s="41"/>
      <c r="BU17" s="41"/>
      <c r="BV17" s="41"/>
      <c r="BW17" s="41"/>
      <c r="BY17" s="40"/>
      <c r="BZ17" s="40"/>
      <c r="CA17" s="40"/>
    </row>
    <row r="18" spans="1:79" ht="15.75">
      <c r="A18" s="29" t="s">
        <v>383</v>
      </c>
      <c r="B18" s="129" t="s">
        <v>384</v>
      </c>
      <c r="C18" s="30"/>
      <c r="D18" s="31" t="s">
        <v>534</v>
      </c>
      <c r="E18" s="31" t="s">
        <v>535</v>
      </c>
      <c r="F18" s="31" t="s">
        <v>536</v>
      </c>
      <c r="G18" s="32">
        <f t="shared" si="13"/>
        <v>2.41200533963723</v>
      </c>
      <c r="H18" s="32"/>
      <c r="I18" s="59" t="s">
        <v>702</v>
      </c>
      <c r="J18" s="34" t="s">
        <v>352</v>
      </c>
      <c r="K18" s="33">
        <v>5</v>
      </c>
      <c r="L18" s="88">
        <v>113</v>
      </c>
      <c r="M18" s="33">
        <v>9</v>
      </c>
      <c r="N18" s="88">
        <v>123</v>
      </c>
      <c r="O18" s="33">
        <v>16</v>
      </c>
      <c r="P18" s="88">
        <v>132</v>
      </c>
      <c r="Q18" s="33">
        <v>37</v>
      </c>
      <c r="R18" s="88">
        <v>356</v>
      </c>
      <c r="S18" s="33">
        <f t="shared" si="6"/>
        <v>266</v>
      </c>
      <c r="T18" s="33">
        <f t="shared" si="7"/>
        <v>525</v>
      </c>
      <c r="U18" s="35">
        <f t="shared" si="14"/>
        <v>435.02765114368435</v>
      </c>
      <c r="V18" s="35">
        <f t="shared" si="15"/>
        <v>355.97234885631565</v>
      </c>
      <c r="W18" s="36">
        <f t="shared" si="16"/>
        <v>1.341512289345637E-33</v>
      </c>
      <c r="X18" s="36"/>
      <c r="Y18" s="37">
        <v>1</v>
      </c>
      <c r="Z18" s="37">
        <v>2</v>
      </c>
      <c r="AA18" s="37">
        <v>12</v>
      </c>
      <c r="AB18" s="37">
        <v>41</v>
      </c>
      <c r="AC18" s="37">
        <v>57</v>
      </c>
      <c r="AD18" s="37">
        <v>46</v>
      </c>
      <c r="AE18" s="37">
        <v>93</v>
      </c>
      <c r="AF18" s="37">
        <v>48</v>
      </c>
      <c r="AG18" s="37">
        <v>38</v>
      </c>
      <c r="AH18" s="37">
        <v>25</v>
      </c>
      <c r="AI18" s="37">
        <v>9</v>
      </c>
      <c r="AJ18" s="37">
        <v>25</v>
      </c>
      <c r="AK18" s="37">
        <v>24</v>
      </c>
      <c r="AL18" s="37">
        <v>22</v>
      </c>
      <c r="AM18" s="30">
        <f t="shared" si="17"/>
        <v>443</v>
      </c>
      <c r="AO18" s="37">
        <v>9</v>
      </c>
      <c r="AP18" s="37">
        <v>7</v>
      </c>
      <c r="AQ18" s="37">
        <v>6</v>
      </c>
      <c r="AR18" s="37">
        <v>14</v>
      </c>
      <c r="AS18" s="37">
        <v>14</v>
      </c>
      <c r="AT18" s="37">
        <v>30</v>
      </c>
      <c r="AU18" s="37">
        <v>7</v>
      </c>
      <c r="AV18" s="37">
        <v>8</v>
      </c>
      <c r="AW18" s="37">
        <v>2</v>
      </c>
      <c r="AX18" s="37">
        <v>7</v>
      </c>
      <c r="AY18" s="37">
        <v>5</v>
      </c>
      <c r="AZ18" s="37">
        <v>13</v>
      </c>
      <c r="BA18" s="37">
        <v>19</v>
      </c>
      <c r="BB18" s="37">
        <v>4</v>
      </c>
      <c r="BC18" s="37">
        <v>12</v>
      </c>
      <c r="BD18" s="37">
        <v>4</v>
      </c>
      <c r="BE18" s="37">
        <v>1</v>
      </c>
      <c r="BF18" s="37">
        <v>3</v>
      </c>
      <c r="BG18" s="37">
        <v>6</v>
      </c>
      <c r="BH18" s="30">
        <f t="shared" si="8"/>
        <v>171</v>
      </c>
      <c r="BI18" s="37">
        <f t="shared" si="9"/>
        <v>75</v>
      </c>
      <c r="BJ18" s="37">
        <f t="shared" si="10"/>
        <v>76</v>
      </c>
      <c r="BK18" s="13">
        <f t="shared" si="11"/>
        <v>151</v>
      </c>
      <c r="BL18" s="38">
        <f t="shared" si="18"/>
        <v>39.69238077199015</v>
      </c>
      <c r="BM18" s="38">
        <f t="shared" si="19"/>
        <v>111.30761922800986</v>
      </c>
      <c r="BN18" s="39">
        <f t="shared" si="12"/>
        <v>6.691672992370041E-11</v>
      </c>
      <c r="BO18" s="40"/>
      <c r="BP18" s="13">
        <v>2.03</v>
      </c>
      <c r="BQ18" s="40">
        <v>2.62</v>
      </c>
      <c r="BR18" s="41"/>
      <c r="BS18" s="41"/>
      <c r="BT18" s="41"/>
      <c r="BU18" s="41"/>
      <c r="BV18" s="41"/>
      <c r="BW18" s="41"/>
      <c r="BY18" s="40"/>
      <c r="BZ18" s="40"/>
      <c r="CA18" s="40"/>
    </row>
    <row r="19" spans="1:79" ht="15.75">
      <c r="A19" s="29" t="s">
        <v>385</v>
      </c>
      <c r="B19" s="129" t="s">
        <v>386</v>
      </c>
      <c r="C19" s="30"/>
      <c r="D19" s="31" t="s">
        <v>534</v>
      </c>
      <c r="E19" s="31" t="s">
        <v>535</v>
      </c>
      <c r="F19" s="31" t="s">
        <v>536</v>
      </c>
      <c r="G19" s="32">
        <f t="shared" si="13"/>
        <v>2.5617990402307433</v>
      </c>
      <c r="H19" s="32"/>
      <c r="I19" s="59" t="s">
        <v>702</v>
      </c>
      <c r="J19" s="34" t="s">
        <v>353</v>
      </c>
      <c r="K19" s="33">
        <v>13</v>
      </c>
      <c r="L19" s="88">
        <v>108</v>
      </c>
      <c r="M19" s="33">
        <v>31</v>
      </c>
      <c r="N19" s="88">
        <v>162</v>
      </c>
      <c r="O19" s="33">
        <v>14</v>
      </c>
      <c r="P19" s="88">
        <v>52</v>
      </c>
      <c r="Q19" s="33">
        <v>33</v>
      </c>
      <c r="R19" s="88">
        <v>166</v>
      </c>
      <c r="S19" s="33">
        <f t="shared" si="6"/>
        <v>187</v>
      </c>
      <c r="T19" s="33">
        <f t="shared" si="7"/>
        <v>392</v>
      </c>
      <c r="U19" s="35">
        <f t="shared" si="14"/>
        <v>318.43364097622407</v>
      </c>
      <c r="V19" s="35">
        <f t="shared" si="15"/>
        <v>260.56635902377593</v>
      </c>
      <c r="W19" s="36">
        <f t="shared" si="16"/>
        <v>4.802940884758718E-28</v>
      </c>
      <c r="X19" s="36"/>
      <c r="Y19" s="37">
        <v>7</v>
      </c>
      <c r="Z19" s="37">
        <v>2</v>
      </c>
      <c r="AA19" s="37">
        <v>2</v>
      </c>
      <c r="AB19" s="37">
        <v>9</v>
      </c>
      <c r="AC19" s="37">
        <v>10</v>
      </c>
      <c r="AD19" s="37">
        <v>21</v>
      </c>
      <c r="AE19" s="37">
        <v>29</v>
      </c>
      <c r="AF19" s="37">
        <v>50</v>
      </c>
      <c r="AG19" s="37">
        <v>20</v>
      </c>
      <c r="AH19" s="37">
        <v>64</v>
      </c>
      <c r="AI19" s="37">
        <v>12</v>
      </c>
      <c r="AJ19" s="37">
        <v>33</v>
      </c>
      <c r="AK19" s="37">
        <v>2</v>
      </c>
      <c r="AL19" s="37">
        <v>7</v>
      </c>
      <c r="AM19" s="30">
        <f>SUM(Y19:AL19)</f>
        <v>268</v>
      </c>
      <c r="AO19" s="37">
        <v>16</v>
      </c>
      <c r="AP19" s="37">
        <v>3</v>
      </c>
      <c r="AQ19" s="37">
        <v>4</v>
      </c>
      <c r="AR19" s="37">
        <v>19</v>
      </c>
      <c r="AS19" s="37">
        <v>9</v>
      </c>
      <c r="AT19" s="37">
        <v>24</v>
      </c>
      <c r="AU19" s="37">
        <v>7</v>
      </c>
      <c r="AV19" s="37">
        <v>10</v>
      </c>
      <c r="AW19" s="37">
        <v>4</v>
      </c>
      <c r="AX19" s="37">
        <v>5</v>
      </c>
      <c r="AY19" s="37">
        <v>2</v>
      </c>
      <c r="AZ19" s="37">
        <v>8</v>
      </c>
      <c r="BA19" s="37">
        <v>23</v>
      </c>
      <c r="BB19" s="37">
        <v>9</v>
      </c>
      <c r="BC19" s="37">
        <v>12</v>
      </c>
      <c r="BD19" s="37">
        <v>8</v>
      </c>
      <c r="BE19" s="37">
        <v>11</v>
      </c>
      <c r="BF19" s="37">
        <v>5</v>
      </c>
      <c r="BG19" s="37">
        <v>12</v>
      </c>
      <c r="BH19" s="30">
        <f t="shared" si="8"/>
        <v>191</v>
      </c>
      <c r="BI19" s="37">
        <f t="shared" si="9"/>
        <v>73</v>
      </c>
      <c r="BJ19" s="37">
        <f t="shared" si="10"/>
        <v>106</v>
      </c>
      <c r="BK19" s="13">
        <f t="shared" si="11"/>
        <v>179</v>
      </c>
      <c r="BL19" s="38">
        <f t="shared" si="18"/>
        <v>47.0525573389817</v>
      </c>
      <c r="BM19" s="38">
        <f t="shared" si="19"/>
        <v>131.9474426610183</v>
      </c>
      <c r="BN19" s="39">
        <f t="shared" si="12"/>
        <v>1.0537349240221541E-05</v>
      </c>
      <c r="BO19" s="40"/>
      <c r="BP19" s="13">
        <v>2.2</v>
      </c>
      <c r="BQ19" s="40">
        <v>2.75</v>
      </c>
      <c r="BR19" s="41"/>
      <c r="BS19" s="41"/>
      <c r="BT19" s="41"/>
      <c r="BU19" s="41"/>
      <c r="BV19" s="41"/>
      <c r="BW19" s="41"/>
      <c r="BY19" s="40"/>
      <c r="BZ19" s="40"/>
      <c r="CA19" s="40"/>
    </row>
    <row r="20" spans="1:75" ht="15.75">
      <c r="A20" s="43"/>
      <c r="B20" s="131"/>
      <c r="D20" s="31"/>
      <c r="E20" s="31"/>
      <c r="F20" s="31"/>
      <c r="G20" s="32"/>
      <c r="H20" s="32"/>
      <c r="I20" s="59"/>
      <c r="J20" s="34"/>
      <c r="K20" s="33"/>
      <c r="L20" s="33"/>
      <c r="M20" s="33"/>
      <c r="N20" s="33"/>
      <c r="O20" s="33"/>
      <c r="P20" s="33"/>
      <c r="Q20" s="33"/>
      <c r="R20" s="33"/>
      <c r="S20" s="33">
        <f t="shared" si="6"/>
        <v>0</v>
      </c>
      <c r="T20" s="33">
        <f t="shared" si="7"/>
        <v>0</v>
      </c>
      <c r="U20" s="35"/>
      <c r="V20" s="35"/>
      <c r="W20" s="36"/>
      <c r="X20" s="36"/>
      <c r="AM20" s="30"/>
      <c r="BH20" s="30">
        <f t="shared" si="8"/>
        <v>0</v>
      </c>
      <c r="BI20" s="37">
        <f t="shared" si="9"/>
      </c>
      <c r="BJ20" s="37">
        <f t="shared" si="10"/>
      </c>
      <c r="BL20" s="38"/>
      <c r="BM20" s="38"/>
      <c r="BN20" s="39"/>
      <c r="BO20" s="40"/>
      <c r="BQ20" s="40"/>
      <c r="BR20" s="41"/>
      <c r="BS20" s="41"/>
      <c r="BT20" s="41"/>
      <c r="BU20" s="41"/>
      <c r="BV20" s="41"/>
      <c r="BW20" s="41"/>
    </row>
    <row r="21" spans="1:79" ht="15.75">
      <c r="A21" s="29" t="s">
        <v>104</v>
      </c>
      <c r="B21" s="129" t="s">
        <v>105</v>
      </c>
      <c r="C21" s="30"/>
      <c r="D21" s="44" t="s">
        <v>331</v>
      </c>
      <c r="E21" s="31" t="s">
        <v>535</v>
      </c>
      <c r="F21" s="31" t="s">
        <v>536</v>
      </c>
      <c r="G21" s="32">
        <f aca="true" t="shared" si="20" ref="G21:G48">($T21/$V$412)/((MAX($S21,1))/$U$412)</f>
        <v>2.1799085910187097</v>
      </c>
      <c r="H21" s="32"/>
      <c r="I21" s="59" t="s">
        <v>925</v>
      </c>
      <c r="J21" s="34" t="s">
        <v>935</v>
      </c>
      <c r="K21" s="33">
        <v>313</v>
      </c>
      <c r="L21" s="88">
        <v>2304</v>
      </c>
      <c r="M21" s="33">
        <v>847</v>
      </c>
      <c r="N21" s="88">
        <v>2882</v>
      </c>
      <c r="O21" s="33">
        <v>424</v>
      </c>
      <c r="P21" s="88">
        <v>1320</v>
      </c>
      <c r="Q21" s="33">
        <v>1230</v>
      </c>
      <c r="R21" s="88">
        <v>2820</v>
      </c>
      <c r="S21" s="33">
        <f t="shared" si="6"/>
        <v>4361</v>
      </c>
      <c r="T21" s="33">
        <f t="shared" si="7"/>
        <v>7779</v>
      </c>
      <c r="U21" s="35">
        <f aca="true" t="shared" si="21" ref="U21:U48">(S21+T21)*($S$412/($S$412+$T$412))</f>
        <v>6676.65699732532</v>
      </c>
      <c r="V21" s="35">
        <f aca="true" t="shared" si="22" ref="V21:V48">(S21+T21)*($T$412/($S$412+$T$412))</f>
        <v>5463.34300267468</v>
      </c>
      <c r="W21" s="36">
        <f aca="true" t="shared" si="23" ref="W21:W48">CHITEST(S21:T21,U21:V21)</f>
        <v>0</v>
      </c>
      <c r="X21" s="36"/>
      <c r="Y21" s="37">
        <v>340</v>
      </c>
      <c r="Z21" s="37">
        <v>278</v>
      </c>
      <c r="AA21" s="37">
        <v>167</v>
      </c>
      <c r="AB21" s="37">
        <v>499</v>
      </c>
      <c r="AC21" s="37">
        <v>318</v>
      </c>
      <c r="AD21" s="37">
        <v>957</v>
      </c>
      <c r="AE21" s="37">
        <v>732</v>
      </c>
      <c r="AF21" s="37">
        <v>1051</v>
      </c>
      <c r="AG21" s="37">
        <v>467</v>
      </c>
      <c r="AH21" s="37">
        <v>1381</v>
      </c>
      <c r="AI21" s="37">
        <v>156</v>
      </c>
      <c r="AJ21" s="37">
        <v>706</v>
      </c>
      <c r="AK21" s="37">
        <v>276</v>
      </c>
      <c r="AL21" s="37">
        <v>900</v>
      </c>
      <c r="AM21" s="30">
        <f>SUM(Y21:AL21)</f>
        <v>8228</v>
      </c>
      <c r="AO21" s="37">
        <v>795</v>
      </c>
      <c r="AP21" s="37">
        <v>324</v>
      </c>
      <c r="AQ21" s="37">
        <v>246</v>
      </c>
      <c r="AR21" s="37">
        <v>917</v>
      </c>
      <c r="AS21" s="37">
        <v>449</v>
      </c>
      <c r="AT21" s="37">
        <v>1957</v>
      </c>
      <c r="AU21" s="37">
        <v>551</v>
      </c>
      <c r="AV21" s="37">
        <v>516</v>
      </c>
      <c r="AW21" s="37">
        <v>227</v>
      </c>
      <c r="AX21" s="37">
        <v>392</v>
      </c>
      <c r="AY21" s="37">
        <v>347</v>
      </c>
      <c r="AZ21" s="37">
        <v>542</v>
      </c>
      <c r="BA21" s="37">
        <v>1100</v>
      </c>
      <c r="BB21" s="37">
        <v>769</v>
      </c>
      <c r="BC21" s="37">
        <v>638</v>
      </c>
      <c r="BD21" s="37">
        <v>704</v>
      </c>
      <c r="BE21" s="37">
        <v>570</v>
      </c>
      <c r="BF21" s="37">
        <v>323</v>
      </c>
      <c r="BG21" s="37">
        <v>686</v>
      </c>
      <c r="BH21" s="30">
        <f t="shared" si="8"/>
        <v>12053</v>
      </c>
      <c r="BI21" s="37">
        <f t="shared" si="9"/>
        <v>4617</v>
      </c>
      <c r="BJ21" s="37">
        <f t="shared" si="10"/>
        <v>6474</v>
      </c>
      <c r="BK21" s="13">
        <f t="shared" si="11"/>
        <v>11091</v>
      </c>
      <c r="BL21" s="38">
        <f aca="true" t="shared" si="24" ref="BL21:BL48">BK21*($BI$412/($BI$412+$BJ$412))</f>
        <v>2915.4185108751176</v>
      </c>
      <c r="BM21" s="38">
        <f aca="true" t="shared" si="25" ref="BM21:BM48">BK21*($BJ$412/($BI$412+$BJ$412))</f>
        <v>8175.581489124883</v>
      </c>
      <c r="BN21" s="39">
        <f t="shared" si="12"/>
        <v>6.0196496779873785E-295</v>
      </c>
      <c r="BO21" s="40"/>
      <c r="BP21" s="13">
        <v>2.61</v>
      </c>
      <c r="BQ21" s="40">
        <v>2.11</v>
      </c>
      <c r="BR21" s="41"/>
      <c r="BS21" s="41"/>
      <c r="BT21" s="41"/>
      <c r="BU21" s="41"/>
      <c r="BV21" s="41"/>
      <c r="BW21" s="41"/>
      <c r="BY21" s="40"/>
      <c r="BZ21" s="40"/>
      <c r="CA21" s="40"/>
    </row>
    <row r="22" spans="1:79" ht="15.75">
      <c r="A22" s="29" t="s">
        <v>517</v>
      </c>
      <c r="B22" s="129" t="s">
        <v>518</v>
      </c>
      <c r="C22" s="30"/>
      <c r="D22" s="31" t="s">
        <v>534</v>
      </c>
      <c r="E22" s="31" t="s">
        <v>535</v>
      </c>
      <c r="F22" s="31" t="s">
        <v>536</v>
      </c>
      <c r="G22" s="32">
        <f t="shared" si="20"/>
        <v>6.517774428886382</v>
      </c>
      <c r="H22" s="32"/>
      <c r="I22" s="59" t="s">
        <v>337</v>
      </c>
      <c r="J22" s="34" t="s">
        <v>734</v>
      </c>
      <c r="K22" s="33">
        <v>2</v>
      </c>
      <c r="L22" s="88">
        <v>46</v>
      </c>
      <c r="M22" s="33">
        <v>8</v>
      </c>
      <c r="N22" s="88">
        <v>97</v>
      </c>
      <c r="O22" s="33">
        <v>1</v>
      </c>
      <c r="P22" s="88">
        <v>17</v>
      </c>
      <c r="Q22" s="33">
        <v>19</v>
      </c>
      <c r="R22" s="88">
        <v>228</v>
      </c>
      <c r="S22" s="33">
        <f t="shared" si="6"/>
        <v>66</v>
      </c>
      <c r="T22" s="33">
        <f t="shared" si="7"/>
        <v>352</v>
      </c>
      <c r="U22" s="35">
        <f t="shared" si="21"/>
        <v>229.888189858483</v>
      </c>
      <c r="V22" s="35">
        <f t="shared" si="22"/>
        <v>188.111810141517</v>
      </c>
      <c r="W22" s="36">
        <f t="shared" si="23"/>
        <v>2.0761186635629152E-58</v>
      </c>
      <c r="X22" s="36"/>
      <c r="Y22" s="37">
        <v>1</v>
      </c>
      <c r="Z22" s="37">
        <v>0</v>
      </c>
      <c r="AA22" s="37">
        <v>0</v>
      </c>
      <c r="AB22" s="37">
        <v>0</v>
      </c>
      <c r="AC22" s="37">
        <v>2</v>
      </c>
      <c r="AD22" s="37">
        <v>5</v>
      </c>
      <c r="AE22" s="37">
        <v>6</v>
      </c>
      <c r="AF22" s="37">
        <v>10</v>
      </c>
      <c r="AG22" s="37">
        <v>4</v>
      </c>
      <c r="AH22" s="37">
        <v>11</v>
      </c>
      <c r="AI22" s="37">
        <v>0</v>
      </c>
      <c r="AJ22" s="37">
        <v>3</v>
      </c>
      <c r="AK22" s="37">
        <v>1</v>
      </c>
      <c r="AL22" s="37">
        <v>1</v>
      </c>
      <c r="AM22" s="30">
        <f>SUM(Y22:AL22)</f>
        <v>44</v>
      </c>
      <c r="AO22" s="37">
        <v>5</v>
      </c>
      <c r="AP22" s="37">
        <v>4</v>
      </c>
      <c r="AQ22" s="37">
        <v>2</v>
      </c>
      <c r="AR22" s="37">
        <v>10</v>
      </c>
      <c r="AS22" s="37">
        <v>5</v>
      </c>
      <c r="AT22" s="37">
        <v>22</v>
      </c>
      <c r="AU22" s="37">
        <v>3</v>
      </c>
      <c r="AV22" s="37">
        <v>3</v>
      </c>
      <c r="AW22" s="37">
        <v>0</v>
      </c>
      <c r="AX22" s="37">
        <v>2</v>
      </c>
      <c r="AY22" s="37">
        <v>0</v>
      </c>
      <c r="AZ22" s="37">
        <v>6</v>
      </c>
      <c r="BA22" s="37">
        <v>8</v>
      </c>
      <c r="BB22" s="37">
        <v>3</v>
      </c>
      <c r="BC22" s="37">
        <v>6</v>
      </c>
      <c r="BD22" s="37">
        <v>2</v>
      </c>
      <c r="BE22" s="37">
        <v>3</v>
      </c>
      <c r="BF22" s="37">
        <v>2</v>
      </c>
      <c r="BG22" s="37">
        <v>5</v>
      </c>
      <c r="BH22" s="30">
        <f t="shared" si="8"/>
        <v>91</v>
      </c>
      <c r="BI22" s="37">
        <f t="shared" si="9"/>
        <v>43</v>
      </c>
      <c r="BJ22" s="37">
        <f t="shared" si="10"/>
        <v>40</v>
      </c>
      <c r="BK22" s="13">
        <f t="shared" si="11"/>
        <v>83</v>
      </c>
      <c r="BL22" s="38">
        <f t="shared" si="24"/>
        <v>21.817666252153526</v>
      </c>
      <c r="BM22" s="38">
        <f t="shared" si="25"/>
        <v>61.18233374784648</v>
      </c>
      <c r="BN22" s="39">
        <f t="shared" si="12"/>
        <v>1.2780419968324727E-07</v>
      </c>
      <c r="BO22" s="40"/>
      <c r="BP22" s="13">
        <v>8.34</v>
      </c>
      <c r="BQ22" s="40">
        <v>6.92</v>
      </c>
      <c r="BR22" s="41"/>
      <c r="BS22" s="41"/>
      <c r="BT22" s="41"/>
      <c r="BU22" s="41"/>
      <c r="BV22" s="41"/>
      <c r="BW22" s="41"/>
      <c r="BY22" s="40"/>
      <c r="BZ22" s="40"/>
      <c r="CA22" s="40"/>
    </row>
    <row r="23" spans="1:79" ht="15.75">
      <c r="A23" s="29" t="s">
        <v>519</v>
      </c>
      <c r="B23" s="131" t="s">
        <v>520</v>
      </c>
      <c r="D23" s="31" t="s">
        <v>534</v>
      </c>
      <c r="E23" s="31" t="s">
        <v>535</v>
      </c>
      <c r="F23" s="31" t="s">
        <v>536</v>
      </c>
      <c r="G23" s="32">
        <f t="shared" si="20"/>
        <v>6.511954987432018</v>
      </c>
      <c r="H23" s="32"/>
      <c r="I23" s="59" t="s">
        <v>337</v>
      </c>
      <c r="J23" s="34" t="s">
        <v>735</v>
      </c>
      <c r="K23" s="33">
        <v>1</v>
      </c>
      <c r="L23" s="88">
        <v>54</v>
      </c>
      <c r="M23" s="33">
        <v>6</v>
      </c>
      <c r="N23" s="88">
        <v>88</v>
      </c>
      <c r="O23" s="33">
        <v>1</v>
      </c>
      <c r="P23" s="88">
        <v>14</v>
      </c>
      <c r="Q23" s="33">
        <v>14</v>
      </c>
      <c r="R23" s="88">
        <v>265</v>
      </c>
      <c r="S23" s="33">
        <f t="shared" si="6"/>
        <v>70</v>
      </c>
      <c r="T23" s="33">
        <f t="shared" si="7"/>
        <v>373</v>
      </c>
      <c r="U23" s="35">
        <f t="shared" si="21"/>
        <v>243.63748351030617</v>
      </c>
      <c r="V23" s="35">
        <f t="shared" si="22"/>
        <v>199.36251648969383</v>
      </c>
      <c r="W23" s="36">
        <f t="shared" si="23"/>
        <v>9.317592820737091E-62</v>
      </c>
      <c r="X23" s="36"/>
      <c r="Y23" s="34">
        <v>0</v>
      </c>
      <c r="Z23" s="34">
        <v>0</v>
      </c>
      <c r="AA23" s="34">
        <v>0</v>
      </c>
      <c r="AB23" s="34">
        <v>0</v>
      </c>
      <c r="AC23" s="34">
        <v>1</v>
      </c>
      <c r="AD23" s="34">
        <v>7</v>
      </c>
      <c r="AE23" s="34">
        <v>4</v>
      </c>
      <c r="AF23" s="34">
        <v>6</v>
      </c>
      <c r="AG23" s="34">
        <v>9</v>
      </c>
      <c r="AH23" s="34">
        <v>5</v>
      </c>
      <c r="AI23" s="34">
        <v>0</v>
      </c>
      <c r="AJ23" s="34">
        <v>1</v>
      </c>
      <c r="AK23" s="34">
        <v>0</v>
      </c>
      <c r="AL23" s="34">
        <v>0</v>
      </c>
      <c r="AM23" s="30">
        <f>SUM(Y23:AL23)</f>
        <v>33</v>
      </c>
      <c r="AO23" s="37">
        <v>2</v>
      </c>
      <c r="AP23" s="37">
        <v>0</v>
      </c>
      <c r="AQ23" s="37">
        <v>4</v>
      </c>
      <c r="AR23" s="37">
        <v>6</v>
      </c>
      <c r="AS23" s="37">
        <v>5</v>
      </c>
      <c r="AT23" s="37">
        <v>17</v>
      </c>
      <c r="AU23" s="37">
        <v>1</v>
      </c>
      <c r="AV23" s="37">
        <v>0</v>
      </c>
      <c r="AW23" s="37">
        <v>0</v>
      </c>
      <c r="AX23" s="37">
        <v>2</v>
      </c>
      <c r="AY23" s="37">
        <v>1</v>
      </c>
      <c r="AZ23" s="37">
        <v>3</v>
      </c>
      <c r="BA23" s="37">
        <v>3</v>
      </c>
      <c r="BB23" s="37">
        <v>0</v>
      </c>
      <c r="BC23" s="37">
        <v>2</v>
      </c>
      <c r="BD23" s="37">
        <v>0</v>
      </c>
      <c r="BE23" s="37">
        <v>0</v>
      </c>
      <c r="BF23" s="37">
        <v>0</v>
      </c>
      <c r="BG23" s="37">
        <v>3</v>
      </c>
      <c r="BH23" s="30">
        <f t="shared" si="8"/>
        <v>49</v>
      </c>
      <c r="BI23" s="37">
        <f t="shared" si="9"/>
        <v>29</v>
      </c>
      <c r="BJ23" s="37">
        <f t="shared" si="10"/>
        <v>14</v>
      </c>
      <c r="BK23" s="13">
        <f t="shared" si="11"/>
        <v>43</v>
      </c>
      <c r="BL23" s="38">
        <f t="shared" si="24"/>
        <v>11.303128299308455</v>
      </c>
      <c r="BM23" s="38">
        <f t="shared" si="25"/>
        <v>31.69687170069155</v>
      </c>
      <c r="BN23" s="39">
        <f t="shared" si="12"/>
        <v>8.739132317866416E-10</v>
      </c>
      <c r="BO23" s="40"/>
      <c r="BP23" s="13">
        <v>9.27</v>
      </c>
      <c r="BQ23" s="40">
        <v>6.96</v>
      </c>
      <c r="BR23" s="41"/>
      <c r="BS23" s="41"/>
      <c r="BT23" s="41"/>
      <c r="BU23" s="41"/>
      <c r="BV23" s="41"/>
      <c r="BW23" s="41"/>
      <c r="BY23" s="40"/>
      <c r="BZ23" s="40"/>
      <c r="CA23" s="40"/>
    </row>
    <row r="24" spans="1:79" ht="15.75">
      <c r="A24" s="29" t="s">
        <v>659</v>
      </c>
      <c r="B24" s="129" t="s">
        <v>660</v>
      </c>
      <c r="C24" s="30"/>
      <c r="D24" s="31" t="s">
        <v>534</v>
      </c>
      <c r="E24" s="31" t="s">
        <v>535</v>
      </c>
      <c r="F24" s="31" t="s">
        <v>536</v>
      </c>
      <c r="G24" s="32">
        <f t="shared" si="20"/>
        <v>4.745952254043482</v>
      </c>
      <c r="H24" s="32"/>
      <c r="I24" s="59" t="s">
        <v>337</v>
      </c>
      <c r="J24" s="34" t="s">
        <v>736</v>
      </c>
      <c r="K24" s="33">
        <v>2</v>
      </c>
      <c r="L24" s="88">
        <v>45</v>
      </c>
      <c r="M24" s="33">
        <v>10</v>
      </c>
      <c r="N24" s="88">
        <v>120</v>
      </c>
      <c r="O24" s="33">
        <v>4</v>
      </c>
      <c r="P24" s="88">
        <v>52</v>
      </c>
      <c r="Q24" s="33">
        <v>16</v>
      </c>
      <c r="R24" s="88">
        <v>254</v>
      </c>
      <c r="S24" s="33">
        <f t="shared" si="6"/>
        <v>103</v>
      </c>
      <c r="T24" s="33">
        <f t="shared" si="7"/>
        <v>400</v>
      </c>
      <c r="U24" s="35">
        <f t="shared" si="21"/>
        <v>276.6357882746817</v>
      </c>
      <c r="V24" s="35">
        <f t="shared" si="22"/>
        <v>226.36421172531828</v>
      </c>
      <c r="W24" s="36">
        <f t="shared" si="23"/>
        <v>1.319293980520826E-54</v>
      </c>
      <c r="X24" s="36"/>
      <c r="Y24" s="37">
        <v>0</v>
      </c>
      <c r="Z24" s="37">
        <v>0</v>
      </c>
      <c r="AA24" s="37">
        <v>0</v>
      </c>
      <c r="AB24" s="37">
        <v>7</v>
      </c>
      <c r="AC24" s="37">
        <v>5</v>
      </c>
      <c r="AD24" s="37">
        <v>7</v>
      </c>
      <c r="AE24" s="37">
        <v>18</v>
      </c>
      <c r="AF24" s="37">
        <v>30</v>
      </c>
      <c r="AG24" s="37">
        <v>17</v>
      </c>
      <c r="AH24" s="37">
        <v>11</v>
      </c>
      <c r="AI24" s="37">
        <v>12</v>
      </c>
      <c r="AJ24" s="37">
        <v>11</v>
      </c>
      <c r="AK24" s="37">
        <v>9</v>
      </c>
      <c r="AL24" s="37">
        <v>11</v>
      </c>
      <c r="AM24" s="30">
        <f aca="true" t="shared" si="26" ref="AM24:AM31">SUM(Y24:AL24)</f>
        <v>138</v>
      </c>
      <c r="AO24" s="37">
        <v>5</v>
      </c>
      <c r="AP24" s="37">
        <v>6</v>
      </c>
      <c r="AQ24" s="37">
        <v>4</v>
      </c>
      <c r="AR24" s="37">
        <v>12</v>
      </c>
      <c r="AS24" s="37">
        <v>5</v>
      </c>
      <c r="AT24" s="37">
        <v>27</v>
      </c>
      <c r="AU24" s="37">
        <v>4</v>
      </c>
      <c r="AV24" s="37">
        <v>0</v>
      </c>
      <c r="AW24" s="37">
        <v>0</v>
      </c>
      <c r="AX24" s="37">
        <v>1</v>
      </c>
      <c r="AY24" s="37">
        <v>4</v>
      </c>
      <c r="AZ24" s="37">
        <v>4</v>
      </c>
      <c r="BA24" s="37">
        <v>4</v>
      </c>
      <c r="BB24" s="37">
        <v>8</v>
      </c>
      <c r="BC24" s="37">
        <v>3</v>
      </c>
      <c r="BD24" s="37">
        <v>2</v>
      </c>
      <c r="BE24" s="37">
        <v>5</v>
      </c>
      <c r="BF24" s="37">
        <v>0</v>
      </c>
      <c r="BG24" s="37">
        <v>6</v>
      </c>
      <c r="BH24" s="30">
        <f t="shared" si="8"/>
        <v>100</v>
      </c>
      <c r="BI24" s="37">
        <f t="shared" si="9"/>
        <v>48</v>
      </c>
      <c r="BJ24" s="37">
        <f t="shared" si="10"/>
        <v>41</v>
      </c>
      <c r="BK24" s="13">
        <f t="shared" si="11"/>
        <v>89</v>
      </c>
      <c r="BL24" s="38">
        <f t="shared" si="24"/>
        <v>23.39484694508029</v>
      </c>
      <c r="BM24" s="38">
        <f t="shared" si="25"/>
        <v>65.60515305491971</v>
      </c>
      <c r="BN24" s="39">
        <f t="shared" si="12"/>
        <v>3.1220305794146927E-09</v>
      </c>
      <c r="BO24" s="40"/>
      <c r="BP24" s="13">
        <v>4.01</v>
      </c>
      <c r="BQ24" s="40">
        <v>5.17</v>
      </c>
      <c r="BR24" s="41"/>
      <c r="BS24" s="41"/>
      <c r="BT24" s="41"/>
      <c r="BU24" s="41"/>
      <c r="BV24" s="41"/>
      <c r="BW24" s="41"/>
      <c r="BY24" s="40"/>
      <c r="BZ24" s="40"/>
      <c r="CA24" s="40"/>
    </row>
    <row r="25" spans="1:79" ht="15.75" customHeight="1">
      <c r="A25" s="45" t="s">
        <v>859</v>
      </c>
      <c r="B25" s="128" t="s">
        <v>72</v>
      </c>
      <c r="C25" s="30"/>
      <c r="D25" s="31" t="s">
        <v>534</v>
      </c>
      <c r="E25" s="31" t="s">
        <v>814</v>
      </c>
      <c r="F25" s="31" t="s">
        <v>536</v>
      </c>
      <c r="G25" s="87">
        <f t="shared" si="20"/>
        <v>4.399497739498308</v>
      </c>
      <c r="H25" s="32"/>
      <c r="I25" s="59" t="s">
        <v>337</v>
      </c>
      <c r="J25" s="11" t="s">
        <v>736</v>
      </c>
      <c r="K25" s="33">
        <v>1</v>
      </c>
      <c r="L25" s="88">
        <v>20</v>
      </c>
      <c r="M25" s="33">
        <v>1</v>
      </c>
      <c r="N25" s="88">
        <v>46</v>
      </c>
      <c r="O25" s="33">
        <v>0</v>
      </c>
      <c r="P25" s="88">
        <v>4</v>
      </c>
      <c r="Q25" s="33">
        <v>1</v>
      </c>
      <c r="R25" s="88">
        <v>42</v>
      </c>
      <c r="S25" s="33">
        <f t="shared" si="6"/>
        <v>25</v>
      </c>
      <c r="T25" s="33">
        <f t="shared" si="7"/>
        <v>90</v>
      </c>
      <c r="U25" s="35">
        <f t="shared" si="21"/>
        <v>63.24675079838647</v>
      </c>
      <c r="V25" s="35">
        <f t="shared" si="22"/>
        <v>51.75324920161353</v>
      </c>
      <c r="W25" s="36">
        <f t="shared" si="23"/>
        <v>7.557519779667478E-13</v>
      </c>
      <c r="X25" s="36"/>
      <c r="Y25" s="34">
        <v>0</v>
      </c>
      <c r="Z25" s="34">
        <v>0</v>
      </c>
      <c r="AA25" s="34">
        <v>0</v>
      </c>
      <c r="AB25" s="34">
        <v>1</v>
      </c>
      <c r="AC25" s="34">
        <v>0</v>
      </c>
      <c r="AD25" s="34">
        <v>1</v>
      </c>
      <c r="AE25" s="34">
        <v>5</v>
      </c>
      <c r="AF25" s="34">
        <v>6</v>
      </c>
      <c r="AG25" s="34">
        <v>5</v>
      </c>
      <c r="AH25" s="34">
        <v>4</v>
      </c>
      <c r="AI25" s="34">
        <v>1</v>
      </c>
      <c r="AJ25" s="34">
        <v>2</v>
      </c>
      <c r="AK25" s="34">
        <v>0</v>
      </c>
      <c r="AL25" s="34">
        <v>1</v>
      </c>
      <c r="AM25" s="30">
        <f t="shared" si="26"/>
        <v>26</v>
      </c>
      <c r="AO25" s="34">
        <v>0</v>
      </c>
      <c r="AP25" s="34">
        <v>0</v>
      </c>
      <c r="AQ25" s="34">
        <v>0</v>
      </c>
      <c r="AR25" s="34">
        <v>2</v>
      </c>
      <c r="AS25" s="34">
        <v>1</v>
      </c>
      <c r="AT25" s="34">
        <v>2</v>
      </c>
      <c r="AU25" s="34">
        <v>2</v>
      </c>
      <c r="AV25" s="34">
        <v>2</v>
      </c>
      <c r="AW25" s="34">
        <v>1</v>
      </c>
      <c r="AX25" s="34">
        <v>0</v>
      </c>
      <c r="AY25" s="34">
        <v>2</v>
      </c>
      <c r="AZ25" s="34">
        <v>0</v>
      </c>
      <c r="BA25" s="34">
        <v>0</v>
      </c>
      <c r="BB25" s="34">
        <v>0</v>
      </c>
      <c r="BC25" s="34">
        <v>0</v>
      </c>
      <c r="BD25" s="34">
        <v>0</v>
      </c>
      <c r="BE25" s="34">
        <v>2</v>
      </c>
      <c r="BF25" s="34">
        <v>0</v>
      </c>
      <c r="BG25" s="34">
        <v>3</v>
      </c>
      <c r="BH25" s="30">
        <f t="shared" si="8"/>
        <v>17</v>
      </c>
      <c r="BI25" s="37">
        <f t="shared" si="9"/>
        <v>10</v>
      </c>
      <c r="BJ25" s="37">
        <f t="shared" si="10"/>
        <v>7</v>
      </c>
      <c r="BK25" s="13">
        <f t="shared" si="11"/>
        <v>17</v>
      </c>
      <c r="BL25" s="38">
        <f t="shared" si="24"/>
        <v>4.4686786299591565</v>
      </c>
      <c r="BM25" s="38">
        <f t="shared" si="25"/>
        <v>12.531321370040844</v>
      </c>
      <c r="BN25" s="39">
        <f t="shared" si="12"/>
        <v>0.002306369471667324</v>
      </c>
      <c r="BO25" s="40"/>
      <c r="BP25" s="13">
        <v>1.85</v>
      </c>
      <c r="BQ25" s="40">
        <v>4.92</v>
      </c>
      <c r="BR25" s="41"/>
      <c r="BS25" s="41"/>
      <c r="BT25" s="41"/>
      <c r="BU25" s="41"/>
      <c r="BV25" s="41"/>
      <c r="BW25" s="41"/>
      <c r="BY25" s="40"/>
      <c r="BZ25" s="40"/>
      <c r="CA25" s="40"/>
    </row>
    <row r="26" spans="1:79" ht="15.75">
      <c r="A26" s="29" t="s">
        <v>361</v>
      </c>
      <c r="B26" s="129" t="s">
        <v>362</v>
      </c>
      <c r="C26" s="30"/>
      <c r="D26" s="31" t="s">
        <v>534</v>
      </c>
      <c r="E26" s="31" t="s">
        <v>535</v>
      </c>
      <c r="F26" s="31" t="s">
        <v>536</v>
      </c>
      <c r="G26" s="32">
        <f t="shared" si="20"/>
        <v>9.31782914743324</v>
      </c>
      <c r="H26" s="32"/>
      <c r="I26" s="59" t="s">
        <v>337</v>
      </c>
      <c r="J26" s="34" t="s">
        <v>770</v>
      </c>
      <c r="K26" s="33">
        <v>123</v>
      </c>
      <c r="L26" s="88">
        <v>673</v>
      </c>
      <c r="M26" s="33">
        <v>560</v>
      </c>
      <c r="N26" s="88">
        <v>1367</v>
      </c>
      <c r="O26" s="33">
        <v>63</v>
      </c>
      <c r="P26" s="88">
        <v>249</v>
      </c>
      <c r="Q26" s="33">
        <v>2148</v>
      </c>
      <c r="R26" s="88">
        <v>4373</v>
      </c>
      <c r="S26" s="33">
        <f t="shared" si="6"/>
        <v>1108</v>
      </c>
      <c r="T26" s="33">
        <f t="shared" si="7"/>
        <v>8448</v>
      </c>
      <c r="U26" s="35">
        <f t="shared" si="21"/>
        <v>5255.53000547288</v>
      </c>
      <c r="V26" s="35">
        <f t="shared" si="22"/>
        <v>4300.46999452712</v>
      </c>
      <c r="W26" s="36">
        <f t="shared" si="23"/>
        <v>0</v>
      </c>
      <c r="X26" s="36"/>
      <c r="Y26" s="37">
        <v>116</v>
      </c>
      <c r="Z26" s="37">
        <v>64</v>
      </c>
      <c r="AA26" s="37">
        <v>32</v>
      </c>
      <c r="AB26" s="37">
        <v>79</v>
      </c>
      <c r="AC26" s="37">
        <v>235</v>
      </c>
      <c r="AD26" s="37">
        <v>650</v>
      </c>
      <c r="AE26" s="37">
        <v>388</v>
      </c>
      <c r="AF26" s="37">
        <v>599</v>
      </c>
      <c r="AG26" s="37">
        <v>209</v>
      </c>
      <c r="AH26" s="37">
        <v>567</v>
      </c>
      <c r="AI26" s="37">
        <v>49</v>
      </c>
      <c r="AJ26" s="37">
        <v>145</v>
      </c>
      <c r="AK26" s="37">
        <v>49</v>
      </c>
      <c r="AL26" s="37">
        <v>142</v>
      </c>
      <c r="AM26" s="30">
        <f t="shared" si="26"/>
        <v>3324</v>
      </c>
      <c r="AO26" s="37">
        <v>225</v>
      </c>
      <c r="AP26" s="37">
        <v>182</v>
      </c>
      <c r="AQ26" s="37">
        <v>88</v>
      </c>
      <c r="AR26" s="37">
        <v>306</v>
      </c>
      <c r="AS26" s="37">
        <v>139</v>
      </c>
      <c r="AT26" s="37">
        <v>611</v>
      </c>
      <c r="AU26" s="37">
        <v>130</v>
      </c>
      <c r="AV26" s="37">
        <v>147</v>
      </c>
      <c r="AW26" s="37">
        <v>60</v>
      </c>
      <c r="AX26" s="37">
        <v>109</v>
      </c>
      <c r="AY26" s="37">
        <v>71</v>
      </c>
      <c r="AZ26" s="37">
        <v>133</v>
      </c>
      <c r="BA26" s="37">
        <v>271</v>
      </c>
      <c r="BB26" s="37">
        <v>215</v>
      </c>
      <c r="BC26" s="37">
        <v>171</v>
      </c>
      <c r="BD26" s="37">
        <v>164</v>
      </c>
      <c r="BE26" s="37">
        <v>160</v>
      </c>
      <c r="BF26" s="37">
        <v>98</v>
      </c>
      <c r="BG26" s="37">
        <v>193</v>
      </c>
      <c r="BH26" s="30">
        <f t="shared" si="8"/>
        <v>3473</v>
      </c>
      <c r="BI26" s="37">
        <f t="shared" si="9"/>
        <v>1393</v>
      </c>
      <c r="BJ26" s="37">
        <f t="shared" si="10"/>
        <v>1701</v>
      </c>
      <c r="BK26" s="13">
        <f t="shared" si="11"/>
        <v>3094</v>
      </c>
      <c r="BL26" s="38">
        <f t="shared" si="24"/>
        <v>813.2995106525664</v>
      </c>
      <c r="BM26" s="38">
        <f t="shared" si="25"/>
        <v>2280.7004893474336</v>
      </c>
      <c r="BN26" s="39">
        <f t="shared" si="12"/>
        <v>6.404929410406868E-124</v>
      </c>
      <c r="BO26" s="40"/>
      <c r="BP26" s="13">
        <v>13.49</v>
      </c>
      <c r="BQ26" s="40">
        <v>8.35</v>
      </c>
      <c r="BR26" s="41"/>
      <c r="BS26" s="41"/>
      <c r="BT26" s="41"/>
      <c r="BU26" s="41"/>
      <c r="BV26" s="41"/>
      <c r="BW26" s="41"/>
      <c r="BY26" s="40"/>
      <c r="BZ26" s="40"/>
      <c r="CA26" s="40"/>
    </row>
    <row r="27" spans="1:79" ht="15.75">
      <c r="A27" s="29" t="s">
        <v>357</v>
      </c>
      <c r="B27" s="130" t="s">
        <v>358</v>
      </c>
      <c r="D27" s="31" t="s">
        <v>1034</v>
      </c>
      <c r="E27" s="31" t="s">
        <v>535</v>
      </c>
      <c r="F27" s="31" t="s">
        <v>536</v>
      </c>
      <c r="G27" s="32">
        <f t="shared" si="20"/>
        <v>12.246521302896078</v>
      </c>
      <c r="H27" s="32"/>
      <c r="I27" s="59" t="s">
        <v>337</v>
      </c>
      <c r="J27" s="34" t="s">
        <v>770</v>
      </c>
      <c r="K27" s="33">
        <v>31</v>
      </c>
      <c r="L27" s="88">
        <v>295</v>
      </c>
      <c r="M27" s="33">
        <v>165</v>
      </c>
      <c r="N27" s="88">
        <v>768</v>
      </c>
      <c r="O27" s="33">
        <v>115</v>
      </c>
      <c r="P27" s="88">
        <v>320</v>
      </c>
      <c r="Q27" s="33">
        <v>1737</v>
      </c>
      <c r="R27" s="88">
        <v>4956</v>
      </c>
      <c r="S27" s="33">
        <f t="shared" si="6"/>
        <v>761</v>
      </c>
      <c r="T27" s="33">
        <f t="shared" si="7"/>
        <v>7626</v>
      </c>
      <c r="U27" s="35">
        <f t="shared" si="21"/>
        <v>4612.613034313629</v>
      </c>
      <c r="V27" s="35">
        <f t="shared" si="22"/>
        <v>3774.386965686371</v>
      </c>
      <c r="W27" s="36">
        <f t="shared" si="23"/>
        <v>0</v>
      </c>
      <c r="X27" s="36"/>
      <c r="Y27" s="34">
        <v>1707</v>
      </c>
      <c r="Z27" s="34">
        <v>919</v>
      </c>
      <c r="AA27" s="34">
        <v>552</v>
      </c>
      <c r="AB27" s="34">
        <v>1288</v>
      </c>
      <c r="AC27" s="34">
        <v>172</v>
      </c>
      <c r="AD27" s="34">
        <v>530</v>
      </c>
      <c r="AE27" s="34">
        <v>527</v>
      </c>
      <c r="AF27" s="34">
        <v>584</v>
      </c>
      <c r="AG27" s="34">
        <v>908</v>
      </c>
      <c r="AH27" s="34">
        <v>2106</v>
      </c>
      <c r="AI27" s="34">
        <v>976</v>
      </c>
      <c r="AJ27" s="34">
        <v>3202</v>
      </c>
      <c r="AK27" s="34">
        <v>1125</v>
      </c>
      <c r="AL27" s="34">
        <v>4430</v>
      </c>
      <c r="AM27" s="30">
        <f t="shared" si="26"/>
        <v>19026</v>
      </c>
      <c r="AO27" s="37">
        <v>109</v>
      </c>
      <c r="AP27" s="37">
        <v>72</v>
      </c>
      <c r="AQ27" s="37">
        <v>46</v>
      </c>
      <c r="AR27" s="37">
        <v>145</v>
      </c>
      <c r="AS27" s="37">
        <v>63</v>
      </c>
      <c r="AT27" s="37">
        <v>252</v>
      </c>
      <c r="AU27" s="37">
        <v>52</v>
      </c>
      <c r="AV27" s="37">
        <v>55</v>
      </c>
      <c r="AW27" s="37">
        <v>24</v>
      </c>
      <c r="AX27" s="37">
        <v>42</v>
      </c>
      <c r="AY27" s="37">
        <v>29</v>
      </c>
      <c r="AZ27" s="37">
        <v>50</v>
      </c>
      <c r="BA27" s="37">
        <v>94</v>
      </c>
      <c r="BB27" s="37">
        <v>80</v>
      </c>
      <c r="BC27" s="37">
        <v>72</v>
      </c>
      <c r="BD27" s="37">
        <v>103</v>
      </c>
      <c r="BE27" s="37">
        <v>78</v>
      </c>
      <c r="BF27" s="37">
        <v>52</v>
      </c>
      <c r="BG27" s="37">
        <v>102</v>
      </c>
      <c r="BH27" s="30">
        <f t="shared" si="8"/>
        <v>1520</v>
      </c>
      <c r="BI27" s="37">
        <f t="shared" si="9"/>
        <v>591</v>
      </c>
      <c r="BJ27" s="37">
        <f t="shared" si="10"/>
        <v>769</v>
      </c>
      <c r="BK27" s="13">
        <f t="shared" si="11"/>
        <v>1360</v>
      </c>
      <c r="BL27" s="38">
        <f t="shared" si="24"/>
        <v>357.4942903967325</v>
      </c>
      <c r="BM27" s="38">
        <f t="shared" si="25"/>
        <v>1002.5057096032676</v>
      </c>
      <c r="BN27" s="39">
        <f t="shared" si="12"/>
        <v>6.492415615592085E-47</v>
      </c>
      <c r="BO27" s="40"/>
      <c r="BP27" s="13">
        <v>12.07</v>
      </c>
      <c r="BQ27" s="40">
        <v>12.48</v>
      </c>
      <c r="BR27" s="41"/>
      <c r="BS27" s="41"/>
      <c r="BT27" s="41"/>
      <c r="BU27" s="41"/>
      <c r="BV27" s="41"/>
      <c r="BW27" s="41"/>
      <c r="BY27" s="40"/>
      <c r="BZ27" s="40"/>
      <c r="CA27" s="40"/>
    </row>
    <row r="28" spans="1:79" ht="15.75">
      <c r="A28" s="29" t="s">
        <v>365</v>
      </c>
      <c r="B28" s="129" t="s">
        <v>366</v>
      </c>
      <c r="C28" s="30"/>
      <c r="D28" s="31" t="s">
        <v>534</v>
      </c>
      <c r="E28" s="31" t="s">
        <v>535</v>
      </c>
      <c r="F28" s="31" t="s">
        <v>536</v>
      </c>
      <c r="G28" s="32">
        <f t="shared" si="20"/>
        <v>2.8091095586187618</v>
      </c>
      <c r="H28" s="32"/>
      <c r="I28" s="59" t="s">
        <v>337</v>
      </c>
      <c r="J28" s="34" t="s">
        <v>770</v>
      </c>
      <c r="K28" s="33">
        <v>44</v>
      </c>
      <c r="L28" s="88">
        <v>399</v>
      </c>
      <c r="M28" s="33">
        <v>151</v>
      </c>
      <c r="N28" s="88">
        <v>585</v>
      </c>
      <c r="O28" s="33">
        <v>13</v>
      </c>
      <c r="P28" s="88">
        <v>53</v>
      </c>
      <c r="Q28" s="33">
        <v>110</v>
      </c>
      <c r="R28" s="88">
        <v>324</v>
      </c>
      <c r="S28" s="33">
        <f t="shared" si="6"/>
        <v>509</v>
      </c>
      <c r="T28" s="33">
        <f t="shared" si="7"/>
        <v>1170</v>
      </c>
      <c r="U28" s="35">
        <f t="shared" si="21"/>
        <v>923.4025616564426</v>
      </c>
      <c r="V28" s="35">
        <f t="shared" si="22"/>
        <v>755.5974383435574</v>
      </c>
      <c r="W28" s="36">
        <f t="shared" si="23"/>
        <v>7.185459866656423E-92</v>
      </c>
      <c r="X28" s="36"/>
      <c r="Y28" s="37">
        <v>5</v>
      </c>
      <c r="Z28" s="37">
        <v>3</v>
      </c>
      <c r="AA28" s="37">
        <v>2</v>
      </c>
      <c r="AB28" s="37">
        <v>3</v>
      </c>
      <c r="AC28" s="37">
        <v>21</v>
      </c>
      <c r="AD28" s="37">
        <v>61</v>
      </c>
      <c r="AE28" s="37">
        <v>52</v>
      </c>
      <c r="AF28" s="37">
        <v>89</v>
      </c>
      <c r="AG28" s="37">
        <v>37</v>
      </c>
      <c r="AH28" s="37">
        <v>64</v>
      </c>
      <c r="AI28" s="37">
        <v>1</v>
      </c>
      <c r="AJ28" s="37">
        <v>8</v>
      </c>
      <c r="AK28" s="37">
        <v>1</v>
      </c>
      <c r="AL28" s="37">
        <v>3</v>
      </c>
      <c r="AM28" s="30">
        <f t="shared" si="26"/>
        <v>350</v>
      </c>
      <c r="AO28" s="37">
        <v>90</v>
      </c>
      <c r="AP28" s="37">
        <v>51</v>
      </c>
      <c r="AQ28" s="37">
        <v>33</v>
      </c>
      <c r="AR28" s="37">
        <v>147</v>
      </c>
      <c r="AS28" s="37">
        <v>80</v>
      </c>
      <c r="AT28" s="37">
        <v>352</v>
      </c>
      <c r="AU28" s="37">
        <v>67</v>
      </c>
      <c r="AV28" s="37">
        <v>61</v>
      </c>
      <c r="AW28" s="37">
        <v>24</v>
      </c>
      <c r="AX28" s="37">
        <v>47</v>
      </c>
      <c r="AY28" s="37">
        <v>30</v>
      </c>
      <c r="AZ28" s="37">
        <v>55</v>
      </c>
      <c r="BA28" s="37">
        <v>91</v>
      </c>
      <c r="BB28" s="37">
        <v>65</v>
      </c>
      <c r="BC28" s="37">
        <v>63</v>
      </c>
      <c r="BD28" s="37">
        <v>87</v>
      </c>
      <c r="BE28" s="37">
        <v>70</v>
      </c>
      <c r="BF28" s="37">
        <v>37</v>
      </c>
      <c r="BG28" s="37">
        <v>107</v>
      </c>
      <c r="BH28" s="30">
        <f t="shared" si="8"/>
        <v>1557</v>
      </c>
      <c r="BI28" s="37">
        <f t="shared" si="9"/>
        <v>731</v>
      </c>
      <c r="BJ28" s="37">
        <f t="shared" si="10"/>
        <v>695</v>
      </c>
      <c r="BK28" s="13">
        <f t="shared" si="11"/>
        <v>1426</v>
      </c>
      <c r="BL28" s="38">
        <f t="shared" si="24"/>
        <v>374.84327801892687</v>
      </c>
      <c r="BM28" s="38">
        <f t="shared" si="25"/>
        <v>1051.1567219810731</v>
      </c>
      <c r="BN28" s="39">
        <f t="shared" si="12"/>
        <v>7.637715813836713E-102</v>
      </c>
      <c r="BO28" s="40"/>
      <c r="BP28" s="13">
        <v>4.24</v>
      </c>
      <c r="BQ28" s="40">
        <v>2.7</v>
      </c>
      <c r="BR28" s="41"/>
      <c r="BS28" s="41"/>
      <c r="BT28" s="41"/>
      <c r="BU28" s="41"/>
      <c r="BV28" s="41"/>
      <c r="BW28" s="41"/>
      <c r="BY28" s="40"/>
      <c r="BZ28" s="40"/>
      <c r="CA28" s="40"/>
    </row>
    <row r="29" spans="1:79" ht="15.75">
      <c r="A29" s="29" t="s">
        <v>363</v>
      </c>
      <c r="B29" s="129" t="s">
        <v>364</v>
      </c>
      <c r="C29" s="30"/>
      <c r="D29" s="31" t="s">
        <v>534</v>
      </c>
      <c r="E29" s="31" t="s">
        <v>535</v>
      </c>
      <c r="F29" s="31" t="s">
        <v>536</v>
      </c>
      <c r="G29" s="32">
        <f t="shared" si="20"/>
        <v>5.108305708639702</v>
      </c>
      <c r="H29" s="32"/>
      <c r="I29" s="59" t="s">
        <v>337</v>
      </c>
      <c r="J29" s="34" t="s">
        <v>770</v>
      </c>
      <c r="K29" s="33">
        <v>81</v>
      </c>
      <c r="L29" s="88">
        <v>522</v>
      </c>
      <c r="M29" s="33">
        <v>257</v>
      </c>
      <c r="N29" s="88">
        <v>793</v>
      </c>
      <c r="O29" s="33">
        <v>37</v>
      </c>
      <c r="P29" s="88">
        <v>160</v>
      </c>
      <c r="Q29" s="33">
        <v>667</v>
      </c>
      <c r="R29" s="88">
        <v>1627</v>
      </c>
      <c r="S29" s="33">
        <f t="shared" si="6"/>
        <v>800</v>
      </c>
      <c r="T29" s="33">
        <f t="shared" si="7"/>
        <v>3344</v>
      </c>
      <c r="U29" s="35">
        <f t="shared" si="21"/>
        <v>2279.0829157262046</v>
      </c>
      <c r="V29" s="35">
        <f t="shared" si="22"/>
        <v>1864.9170842737951</v>
      </c>
      <c r="W29" s="36">
        <f t="shared" si="23"/>
        <v>0</v>
      </c>
      <c r="X29" s="36"/>
      <c r="Y29" s="37">
        <v>14</v>
      </c>
      <c r="Z29" s="37">
        <v>11</v>
      </c>
      <c r="AA29" s="37">
        <v>6</v>
      </c>
      <c r="AB29" s="37">
        <v>15</v>
      </c>
      <c r="AC29" s="37">
        <v>63</v>
      </c>
      <c r="AD29" s="37">
        <v>206</v>
      </c>
      <c r="AE29" s="37">
        <v>202</v>
      </c>
      <c r="AF29" s="37">
        <v>250</v>
      </c>
      <c r="AG29" s="37">
        <v>124</v>
      </c>
      <c r="AH29" s="37">
        <v>278</v>
      </c>
      <c r="AI29" s="37">
        <v>19</v>
      </c>
      <c r="AJ29" s="37">
        <v>60</v>
      </c>
      <c r="AK29" s="37">
        <v>24</v>
      </c>
      <c r="AL29" s="37">
        <v>71</v>
      </c>
      <c r="AM29" s="30">
        <f t="shared" si="26"/>
        <v>1343</v>
      </c>
      <c r="AO29" s="37">
        <v>158</v>
      </c>
      <c r="AP29" s="37">
        <v>78</v>
      </c>
      <c r="AQ29" s="37">
        <v>58</v>
      </c>
      <c r="AR29" s="37">
        <v>238</v>
      </c>
      <c r="AS29" s="37">
        <v>139</v>
      </c>
      <c r="AT29" s="37">
        <v>540</v>
      </c>
      <c r="AU29" s="37">
        <v>110</v>
      </c>
      <c r="AV29" s="37">
        <v>96</v>
      </c>
      <c r="AW29" s="37">
        <v>45</v>
      </c>
      <c r="AX29" s="37">
        <v>68</v>
      </c>
      <c r="AY29" s="37">
        <v>40</v>
      </c>
      <c r="AZ29" s="37">
        <v>83</v>
      </c>
      <c r="BA29" s="37">
        <v>189</v>
      </c>
      <c r="BB29" s="37">
        <v>129</v>
      </c>
      <c r="BC29" s="37">
        <v>133</v>
      </c>
      <c r="BD29" s="37">
        <v>145</v>
      </c>
      <c r="BE29" s="37">
        <v>103</v>
      </c>
      <c r="BF29" s="37">
        <v>64</v>
      </c>
      <c r="BG29" s="37">
        <v>141</v>
      </c>
      <c r="BH29" s="30">
        <f t="shared" si="8"/>
        <v>2557</v>
      </c>
      <c r="BI29" s="37">
        <f t="shared" si="9"/>
        <v>1168</v>
      </c>
      <c r="BJ29" s="37">
        <f t="shared" si="10"/>
        <v>1185</v>
      </c>
      <c r="BK29" s="13">
        <f t="shared" si="11"/>
        <v>2353</v>
      </c>
      <c r="BL29" s="38">
        <f t="shared" si="24"/>
        <v>618.5176950761114</v>
      </c>
      <c r="BM29" s="38">
        <f t="shared" si="25"/>
        <v>1734.4823049238887</v>
      </c>
      <c r="BN29" s="39">
        <f t="shared" si="12"/>
        <v>4.896249279713478E-146</v>
      </c>
      <c r="BO29" s="40"/>
      <c r="BP29" s="13">
        <v>7.26</v>
      </c>
      <c r="BQ29" s="40">
        <v>4.76</v>
      </c>
      <c r="BR29" s="41"/>
      <c r="BS29" s="41"/>
      <c r="BT29" s="41"/>
      <c r="BU29" s="41"/>
      <c r="BV29" s="41"/>
      <c r="BW29" s="41"/>
      <c r="BY29" s="40"/>
      <c r="BZ29" s="40"/>
      <c r="CA29" s="40"/>
    </row>
    <row r="30" spans="1:79" ht="15.75">
      <c r="A30" s="29" t="s">
        <v>367</v>
      </c>
      <c r="B30" s="129" t="s">
        <v>368</v>
      </c>
      <c r="C30" s="30"/>
      <c r="D30" s="31" t="s">
        <v>534</v>
      </c>
      <c r="E30" s="31" t="s">
        <v>535</v>
      </c>
      <c r="F30" s="31" t="s">
        <v>536</v>
      </c>
      <c r="G30" s="32">
        <f t="shared" si="20"/>
        <v>4.281939707561772</v>
      </c>
      <c r="H30" s="32"/>
      <c r="I30" s="59" t="s">
        <v>337</v>
      </c>
      <c r="J30" s="34" t="s">
        <v>770</v>
      </c>
      <c r="K30" s="33">
        <v>45</v>
      </c>
      <c r="L30" s="88">
        <v>497</v>
      </c>
      <c r="M30" s="33">
        <v>174</v>
      </c>
      <c r="N30" s="88">
        <v>958</v>
      </c>
      <c r="O30" s="33">
        <v>19</v>
      </c>
      <c r="P30" s="88">
        <v>96</v>
      </c>
      <c r="Q30" s="33">
        <v>328</v>
      </c>
      <c r="R30" s="88">
        <v>842</v>
      </c>
      <c r="S30" s="33">
        <f t="shared" si="6"/>
        <v>657</v>
      </c>
      <c r="T30" s="33">
        <f t="shared" si="7"/>
        <v>2302</v>
      </c>
      <c r="U30" s="35">
        <f t="shared" si="21"/>
        <v>1627.3663966297877</v>
      </c>
      <c r="V30" s="35">
        <f t="shared" si="22"/>
        <v>1331.6336033702123</v>
      </c>
      <c r="W30" s="36">
        <f t="shared" si="23"/>
        <v>1.4338261186678855E-281</v>
      </c>
      <c r="X30" s="36"/>
      <c r="Y30" s="37">
        <v>33</v>
      </c>
      <c r="Z30" s="37">
        <v>9</v>
      </c>
      <c r="AA30" s="37">
        <v>6</v>
      </c>
      <c r="AB30" s="37">
        <v>14</v>
      </c>
      <c r="AC30" s="37">
        <v>26</v>
      </c>
      <c r="AD30" s="37">
        <v>105</v>
      </c>
      <c r="AE30" s="37">
        <v>118</v>
      </c>
      <c r="AF30" s="37">
        <v>174</v>
      </c>
      <c r="AG30" s="37">
        <v>51</v>
      </c>
      <c r="AH30" s="37">
        <v>137</v>
      </c>
      <c r="AI30" s="37">
        <v>5</v>
      </c>
      <c r="AJ30" s="37">
        <v>22</v>
      </c>
      <c r="AK30" s="37">
        <v>2</v>
      </c>
      <c r="AL30" s="37">
        <v>16</v>
      </c>
      <c r="AM30" s="30">
        <f t="shared" si="26"/>
        <v>718</v>
      </c>
      <c r="AO30" s="37">
        <v>160</v>
      </c>
      <c r="AP30" s="37">
        <v>141</v>
      </c>
      <c r="AQ30" s="37">
        <v>66</v>
      </c>
      <c r="AR30" s="37">
        <v>223</v>
      </c>
      <c r="AS30" s="37">
        <v>112</v>
      </c>
      <c r="AT30" s="37">
        <v>431</v>
      </c>
      <c r="AU30" s="37">
        <v>124</v>
      </c>
      <c r="AV30" s="37">
        <v>73</v>
      </c>
      <c r="AW30" s="37">
        <v>45</v>
      </c>
      <c r="AX30" s="37">
        <v>71</v>
      </c>
      <c r="AY30" s="37">
        <v>51</v>
      </c>
      <c r="AZ30" s="37">
        <v>119</v>
      </c>
      <c r="BA30" s="37">
        <v>187</v>
      </c>
      <c r="BB30" s="37">
        <v>136</v>
      </c>
      <c r="BC30" s="37">
        <v>114</v>
      </c>
      <c r="BD30" s="37">
        <v>132</v>
      </c>
      <c r="BE30" s="37">
        <v>106</v>
      </c>
      <c r="BF30" s="37">
        <v>53</v>
      </c>
      <c r="BG30" s="37">
        <v>161</v>
      </c>
      <c r="BH30" s="30">
        <f t="shared" si="8"/>
        <v>2505</v>
      </c>
      <c r="BI30" s="37">
        <f t="shared" si="9"/>
        <v>1008</v>
      </c>
      <c r="BJ30" s="37">
        <f t="shared" si="10"/>
        <v>1219</v>
      </c>
      <c r="BK30" s="13">
        <f t="shared" si="11"/>
        <v>2227</v>
      </c>
      <c r="BL30" s="38">
        <f t="shared" si="24"/>
        <v>585.3969005246495</v>
      </c>
      <c r="BM30" s="38">
        <f t="shared" si="25"/>
        <v>1641.6030994753507</v>
      </c>
      <c r="BN30" s="39">
        <f t="shared" si="12"/>
        <v>5.2614445880322145E-92</v>
      </c>
      <c r="BO30" s="40"/>
      <c r="BP30" s="13">
        <v>7.27</v>
      </c>
      <c r="BQ30" s="40">
        <v>4.07</v>
      </c>
      <c r="BR30" s="41"/>
      <c r="BS30" s="41"/>
      <c r="BT30" s="41"/>
      <c r="BU30" s="41"/>
      <c r="BV30" s="41"/>
      <c r="BW30" s="41"/>
      <c r="BY30" s="40"/>
      <c r="BZ30" s="40"/>
      <c r="CA30" s="40"/>
    </row>
    <row r="31" spans="1:79" ht="15.75">
      <c r="A31" s="29" t="s">
        <v>359</v>
      </c>
      <c r="B31" s="129" t="s">
        <v>360</v>
      </c>
      <c r="C31" s="30"/>
      <c r="D31" s="31" t="s">
        <v>534</v>
      </c>
      <c r="E31" s="31" t="s">
        <v>535</v>
      </c>
      <c r="F31" s="31" t="s">
        <v>536</v>
      </c>
      <c r="G31" s="32">
        <f t="shared" si="20"/>
        <v>6.616143955320402</v>
      </c>
      <c r="H31" s="32"/>
      <c r="I31" s="59" t="s">
        <v>337</v>
      </c>
      <c r="J31" s="34" t="s">
        <v>770</v>
      </c>
      <c r="K31" s="33">
        <v>102</v>
      </c>
      <c r="L31" s="88">
        <v>695</v>
      </c>
      <c r="M31" s="33">
        <v>413</v>
      </c>
      <c r="N31" s="88">
        <v>1191</v>
      </c>
      <c r="O31" s="33">
        <v>34</v>
      </c>
      <c r="P31" s="88">
        <v>196</v>
      </c>
      <c r="Q31" s="33">
        <v>1172</v>
      </c>
      <c r="R31" s="88">
        <v>2784</v>
      </c>
      <c r="S31" s="33">
        <f t="shared" si="6"/>
        <v>1027</v>
      </c>
      <c r="T31" s="33">
        <f t="shared" si="7"/>
        <v>5560</v>
      </c>
      <c r="U31" s="35">
        <f t="shared" si="21"/>
        <v>3622.6638913823626</v>
      </c>
      <c r="V31" s="35">
        <f t="shared" si="22"/>
        <v>2964.3361086176374</v>
      </c>
      <c r="W31" s="36">
        <f t="shared" si="23"/>
        <v>0</v>
      </c>
      <c r="X31" s="36"/>
      <c r="Y31" s="37">
        <v>4</v>
      </c>
      <c r="Z31" s="37">
        <v>3</v>
      </c>
      <c r="AA31" s="37">
        <v>2</v>
      </c>
      <c r="AB31" s="37">
        <v>14</v>
      </c>
      <c r="AC31" s="37">
        <v>76</v>
      </c>
      <c r="AD31" s="37">
        <v>203</v>
      </c>
      <c r="AE31" s="37">
        <v>172</v>
      </c>
      <c r="AF31" s="37">
        <v>273</v>
      </c>
      <c r="AG31" s="37">
        <v>101</v>
      </c>
      <c r="AH31" s="37">
        <v>206</v>
      </c>
      <c r="AI31" s="37">
        <v>2</v>
      </c>
      <c r="AJ31" s="37">
        <v>20</v>
      </c>
      <c r="AK31" s="37">
        <v>2</v>
      </c>
      <c r="AL31" s="37">
        <v>11</v>
      </c>
      <c r="AM31" s="30">
        <f t="shared" si="26"/>
        <v>1089</v>
      </c>
      <c r="AO31" s="37">
        <v>163</v>
      </c>
      <c r="AP31" s="37">
        <v>147</v>
      </c>
      <c r="AQ31" s="37">
        <v>94</v>
      </c>
      <c r="AR31" s="37">
        <v>166</v>
      </c>
      <c r="AS31" s="37">
        <v>95</v>
      </c>
      <c r="AT31" s="37">
        <v>446</v>
      </c>
      <c r="AU31" s="37">
        <v>103</v>
      </c>
      <c r="AV31" s="37">
        <v>103</v>
      </c>
      <c r="AW31" s="37">
        <v>61</v>
      </c>
      <c r="AX31" s="37">
        <v>79</v>
      </c>
      <c r="AY31" s="37">
        <v>53</v>
      </c>
      <c r="AZ31" s="37">
        <v>85</v>
      </c>
      <c r="BA31" s="37">
        <v>152</v>
      </c>
      <c r="BB31" s="37">
        <v>122</v>
      </c>
      <c r="BC31" s="37">
        <v>131</v>
      </c>
      <c r="BD31" s="37">
        <v>124</v>
      </c>
      <c r="BE31" s="37">
        <v>120</v>
      </c>
      <c r="BF31" s="37">
        <v>55</v>
      </c>
      <c r="BG31" s="37">
        <v>148</v>
      </c>
      <c r="BH31" s="30">
        <f t="shared" si="8"/>
        <v>2447</v>
      </c>
      <c r="BI31" s="37">
        <f t="shared" si="9"/>
        <v>974</v>
      </c>
      <c r="BJ31" s="37">
        <f t="shared" si="10"/>
        <v>1153</v>
      </c>
      <c r="BK31" s="13">
        <f t="shared" si="11"/>
        <v>2127</v>
      </c>
      <c r="BL31" s="38">
        <f t="shared" si="24"/>
        <v>559.1105556425367</v>
      </c>
      <c r="BM31" s="38">
        <f t="shared" si="25"/>
        <v>1567.8894443574634</v>
      </c>
      <c r="BN31" s="39">
        <f t="shared" si="12"/>
        <v>7.898842109453796E-93</v>
      </c>
      <c r="BO31" s="40"/>
      <c r="BP31" s="13">
        <v>10.8</v>
      </c>
      <c r="BQ31" s="40">
        <v>5.98</v>
      </c>
      <c r="BR31" s="41"/>
      <c r="BS31" s="41"/>
      <c r="BT31" s="41"/>
      <c r="BU31" s="41"/>
      <c r="BV31" s="41"/>
      <c r="BW31" s="41"/>
      <c r="BY31" s="40"/>
      <c r="BZ31" s="40"/>
      <c r="CA31" s="40"/>
    </row>
    <row r="32" spans="1:79" ht="15.75">
      <c r="A32" s="29" t="s">
        <v>159</v>
      </c>
      <c r="B32" s="129" t="s">
        <v>191</v>
      </c>
      <c r="C32" s="30"/>
      <c r="D32" s="31" t="s">
        <v>534</v>
      </c>
      <c r="E32" s="31" t="s">
        <v>535</v>
      </c>
      <c r="F32" s="31" t="s">
        <v>536</v>
      </c>
      <c r="G32" s="32">
        <f t="shared" si="20"/>
        <v>4.744488695321072</v>
      </c>
      <c r="H32" s="32"/>
      <c r="I32" s="59" t="s">
        <v>337</v>
      </c>
      <c r="J32" s="34" t="s">
        <v>936</v>
      </c>
      <c r="K32" s="33">
        <v>17</v>
      </c>
      <c r="L32" s="88">
        <v>801</v>
      </c>
      <c r="M32" s="33">
        <v>73</v>
      </c>
      <c r="N32" s="88">
        <v>1011</v>
      </c>
      <c r="O32" s="33">
        <v>16</v>
      </c>
      <c r="P32" s="88">
        <v>228</v>
      </c>
      <c r="Q32" s="33">
        <v>297</v>
      </c>
      <c r="R32" s="88">
        <v>2742</v>
      </c>
      <c r="S32" s="33">
        <f t="shared" si="6"/>
        <v>1062</v>
      </c>
      <c r="T32" s="33">
        <f t="shared" si="7"/>
        <v>4123</v>
      </c>
      <c r="U32" s="35">
        <f t="shared" si="21"/>
        <v>2851.6035033881208</v>
      </c>
      <c r="V32" s="35">
        <f t="shared" si="22"/>
        <v>2333.3964966118792</v>
      </c>
      <c r="W32" s="36">
        <f t="shared" si="23"/>
        <v>0</v>
      </c>
      <c r="X32" s="36"/>
      <c r="Y32" s="37">
        <v>0</v>
      </c>
      <c r="Z32" s="37">
        <v>2</v>
      </c>
      <c r="AA32" s="37">
        <v>6</v>
      </c>
      <c r="AB32" s="37">
        <v>8</v>
      </c>
      <c r="AC32" s="37">
        <v>49</v>
      </c>
      <c r="AD32" s="37">
        <v>126</v>
      </c>
      <c r="AE32" s="37">
        <v>121</v>
      </c>
      <c r="AF32" s="37">
        <v>219</v>
      </c>
      <c r="AG32" s="37">
        <v>117</v>
      </c>
      <c r="AH32" s="37">
        <v>120</v>
      </c>
      <c r="AI32" s="37">
        <v>6</v>
      </c>
      <c r="AJ32" s="37">
        <v>15</v>
      </c>
      <c r="AK32" s="37">
        <v>15</v>
      </c>
      <c r="AL32" s="37">
        <v>38</v>
      </c>
      <c r="AM32" s="30">
        <v>842</v>
      </c>
      <c r="AO32" s="37">
        <v>68</v>
      </c>
      <c r="AP32" s="37">
        <v>56</v>
      </c>
      <c r="AQ32" s="37">
        <v>38</v>
      </c>
      <c r="AR32" s="37">
        <v>121</v>
      </c>
      <c r="AS32" s="37">
        <v>79</v>
      </c>
      <c r="AT32" s="37">
        <v>289</v>
      </c>
      <c r="AU32" s="37">
        <v>74</v>
      </c>
      <c r="AV32" s="37">
        <v>35</v>
      </c>
      <c r="AW32" s="37">
        <v>20</v>
      </c>
      <c r="AX32" s="37">
        <v>44</v>
      </c>
      <c r="AY32" s="37">
        <v>37</v>
      </c>
      <c r="AZ32" s="37">
        <v>72</v>
      </c>
      <c r="BA32" s="37">
        <v>105</v>
      </c>
      <c r="BB32" s="37">
        <v>62</v>
      </c>
      <c r="BC32" s="37">
        <v>79</v>
      </c>
      <c r="BD32" s="37">
        <v>48</v>
      </c>
      <c r="BE32" s="37">
        <v>67</v>
      </c>
      <c r="BF32" s="37">
        <v>37</v>
      </c>
      <c r="BG32" s="37">
        <v>75</v>
      </c>
      <c r="BH32" s="30">
        <f t="shared" si="8"/>
        <v>1406</v>
      </c>
      <c r="BI32" s="37">
        <f t="shared" si="9"/>
        <v>618</v>
      </c>
      <c r="BJ32" s="37">
        <f t="shared" si="10"/>
        <v>650</v>
      </c>
      <c r="BK32" s="13">
        <f t="shared" si="11"/>
        <v>1268</v>
      </c>
      <c r="BL32" s="38">
        <f t="shared" si="24"/>
        <v>333.3108531051888</v>
      </c>
      <c r="BM32" s="38">
        <f t="shared" si="25"/>
        <v>934.6891468948113</v>
      </c>
      <c r="BN32" s="39">
        <f t="shared" si="12"/>
        <v>1.0252667139560879E-73</v>
      </c>
      <c r="BO32" s="40"/>
      <c r="BP32" s="13">
        <v>10.39</v>
      </c>
      <c r="BQ32" s="40">
        <v>4.89</v>
      </c>
      <c r="BR32" s="41"/>
      <c r="BS32" s="41"/>
      <c r="BT32" s="41"/>
      <c r="BU32" s="41"/>
      <c r="BV32" s="41"/>
      <c r="BW32" s="41"/>
      <c r="BY32" s="40"/>
      <c r="BZ32" s="40"/>
      <c r="CA32" s="40"/>
    </row>
    <row r="33" spans="1:79" ht="15.75">
      <c r="A33" s="29" t="s">
        <v>131</v>
      </c>
      <c r="B33" s="129" t="s">
        <v>131</v>
      </c>
      <c r="C33" s="30"/>
      <c r="D33" s="31" t="s">
        <v>534</v>
      </c>
      <c r="E33" s="31" t="s">
        <v>535</v>
      </c>
      <c r="F33" s="31" t="s">
        <v>536</v>
      </c>
      <c r="G33" s="32">
        <f t="shared" si="20"/>
        <v>5.768807731472518</v>
      </c>
      <c r="H33" s="32"/>
      <c r="I33" s="59" t="s">
        <v>337</v>
      </c>
      <c r="J33" s="34" t="s">
        <v>937</v>
      </c>
      <c r="K33" s="33">
        <v>11</v>
      </c>
      <c r="L33" s="88">
        <v>187</v>
      </c>
      <c r="M33" s="33">
        <v>28</v>
      </c>
      <c r="N33" s="88">
        <v>381</v>
      </c>
      <c r="O33" s="33">
        <v>9</v>
      </c>
      <c r="P33" s="88">
        <v>47</v>
      </c>
      <c r="Q33" s="33">
        <v>122</v>
      </c>
      <c r="R33" s="88">
        <v>668</v>
      </c>
      <c r="S33" s="33">
        <f t="shared" si="6"/>
        <v>254</v>
      </c>
      <c r="T33" s="33">
        <f t="shared" si="7"/>
        <v>1199</v>
      </c>
      <c r="U33" s="35">
        <f t="shared" si="21"/>
        <v>799.1089470439613</v>
      </c>
      <c r="V33" s="35">
        <f t="shared" si="22"/>
        <v>653.8910529560387</v>
      </c>
      <c r="W33" s="36">
        <f t="shared" si="23"/>
        <v>1.0497237543060828E-181</v>
      </c>
      <c r="X33" s="36"/>
      <c r="Y33" s="37">
        <v>2</v>
      </c>
      <c r="Z33" s="37">
        <v>3</v>
      </c>
      <c r="AA33" s="37">
        <v>1</v>
      </c>
      <c r="AB33" s="37">
        <v>10</v>
      </c>
      <c r="AC33" s="37">
        <v>16</v>
      </c>
      <c r="AD33" s="37">
        <v>49</v>
      </c>
      <c r="AE33" s="37">
        <v>53</v>
      </c>
      <c r="AF33" s="37">
        <v>67</v>
      </c>
      <c r="AG33" s="37">
        <v>34</v>
      </c>
      <c r="AH33" s="37">
        <v>46</v>
      </c>
      <c r="AI33" s="37">
        <v>5</v>
      </c>
      <c r="AJ33" s="37">
        <v>16</v>
      </c>
      <c r="AK33" s="37">
        <v>6</v>
      </c>
      <c r="AL33" s="37">
        <v>14</v>
      </c>
      <c r="AM33" s="30">
        <v>322</v>
      </c>
      <c r="AO33" s="37">
        <v>20</v>
      </c>
      <c r="AP33" s="37">
        <v>20</v>
      </c>
      <c r="AQ33" s="37">
        <v>10</v>
      </c>
      <c r="AR33" s="37">
        <v>39</v>
      </c>
      <c r="AS33" s="37">
        <v>11</v>
      </c>
      <c r="AT33" s="37">
        <v>61</v>
      </c>
      <c r="AU33" s="37">
        <v>11</v>
      </c>
      <c r="AV33" s="37">
        <v>12</v>
      </c>
      <c r="AW33" s="37">
        <v>4</v>
      </c>
      <c r="AX33" s="37">
        <v>13</v>
      </c>
      <c r="AY33" s="37">
        <v>10</v>
      </c>
      <c r="AZ33" s="37">
        <v>27</v>
      </c>
      <c r="BA33" s="37">
        <v>38</v>
      </c>
      <c r="BB33" s="37">
        <v>18</v>
      </c>
      <c r="BC33" s="37">
        <v>20</v>
      </c>
      <c r="BD33" s="37">
        <v>14</v>
      </c>
      <c r="BE33" s="37">
        <v>18</v>
      </c>
      <c r="BF33" s="37">
        <v>7</v>
      </c>
      <c r="BG33" s="37">
        <v>20</v>
      </c>
      <c r="BH33" s="30">
        <f>SUM(AO33:BG33)</f>
        <v>373</v>
      </c>
      <c r="BI33" s="37">
        <f t="shared" si="9"/>
        <v>138</v>
      </c>
      <c r="BJ33" s="37">
        <f t="shared" si="10"/>
        <v>192</v>
      </c>
      <c r="BK33" s="13">
        <f t="shared" si="11"/>
        <v>330</v>
      </c>
      <c r="BL33" s="38">
        <f t="shared" si="24"/>
        <v>86.74493811097186</v>
      </c>
      <c r="BM33" s="38">
        <f t="shared" si="25"/>
        <v>243.25506188902816</v>
      </c>
      <c r="BN33" s="39">
        <f t="shared" si="12"/>
        <v>1.4576370997796265E-10</v>
      </c>
      <c r="BO33" s="40"/>
      <c r="BP33" s="13">
        <v>6.95</v>
      </c>
      <c r="BQ33" s="40">
        <v>6.01</v>
      </c>
      <c r="BR33" s="41"/>
      <c r="BS33" s="41"/>
      <c r="BT33" s="41"/>
      <c r="BU33" s="41"/>
      <c r="BV33" s="41"/>
      <c r="BW33" s="41"/>
      <c r="BY33" s="40"/>
      <c r="BZ33" s="40"/>
      <c r="CA33" s="40"/>
    </row>
    <row r="34" spans="1:79" ht="15.75">
      <c r="A34" s="29" t="s">
        <v>724</v>
      </c>
      <c r="B34" s="129" t="s">
        <v>725</v>
      </c>
      <c r="C34" s="30"/>
      <c r="D34" s="31" t="s">
        <v>534</v>
      </c>
      <c r="E34" s="31" t="s">
        <v>535</v>
      </c>
      <c r="F34" s="31" t="s">
        <v>536</v>
      </c>
      <c r="G34" s="32">
        <f t="shared" si="20"/>
        <v>9.399253749009864</v>
      </c>
      <c r="H34" s="32"/>
      <c r="I34" s="59" t="s">
        <v>337</v>
      </c>
      <c r="J34" s="34" t="s">
        <v>340</v>
      </c>
      <c r="K34" s="33">
        <v>161</v>
      </c>
      <c r="L34" s="88">
        <v>969</v>
      </c>
      <c r="M34" s="33">
        <v>810</v>
      </c>
      <c r="N34" s="88">
        <v>2262</v>
      </c>
      <c r="O34" s="33">
        <v>80</v>
      </c>
      <c r="P34" s="88">
        <v>354</v>
      </c>
      <c r="Q34" s="33">
        <v>2770</v>
      </c>
      <c r="R34" s="88">
        <v>6187</v>
      </c>
      <c r="S34" s="33">
        <f t="shared" si="6"/>
        <v>1564</v>
      </c>
      <c r="T34" s="33">
        <f t="shared" si="7"/>
        <v>12029</v>
      </c>
      <c r="U34" s="35">
        <f t="shared" si="21"/>
        <v>7475.765944369281</v>
      </c>
      <c r="V34" s="35">
        <f t="shared" si="22"/>
        <v>6117.234055630719</v>
      </c>
      <c r="W34" s="36">
        <f t="shared" si="23"/>
        <v>0</v>
      </c>
      <c r="X34" s="36"/>
      <c r="Y34" s="37">
        <v>13</v>
      </c>
      <c r="Z34" s="37">
        <v>4</v>
      </c>
      <c r="AA34" s="37">
        <v>3</v>
      </c>
      <c r="AB34" s="37">
        <v>24</v>
      </c>
      <c r="AC34" s="37">
        <v>144</v>
      </c>
      <c r="AD34" s="37">
        <v>463</v>
      </c>
      <c r="AE34" s="37">
        <v>347</v>
      </c>
      <c r="AF34" s="37">
        <v>594</v>
      </c>
      <c r="AG34" s="37">
        <v>212</v>
      </c>
      <c r="AH34" s="37">
        <v>515</v>
      </c>
      <c r="AI34" s="37">
        <v>30</v>
      </c>
      <c r="AJ34" s="37">
        <v>77</v>
      </c>
      <c r="AK34" s="37">
        <v>26</v>
      </c>
      <c r="AL34" s="37">
        <v>73</v>
      </c>
      <c r="AM34" s="30">
        <v>2525</v>
      </c>
      <c r="AO34" s="37">
        <v>314</v>
      </c>
      <c r="AP34" s="37">
        <v>199</v>
      </c>
      <c r="AQ34" s="37">
        <v>121</v>
      </c>
      <c r="AR34" s="37">
        <v>480</v>
      </c>
      <c r="AS34" s="37">
        <v>223</v>
      </c>
      <c r="AT34" s="37">
        <v>931</v>
      </c>
      <c r="AU34" s="37">
        <v>229</v>
      </c>
      <c r="AV34" s="37">
        <v>233</v>
      </c>
      <c r="AW34" s="37">
        <v>66</v>
      </c>
      <c r="AX34" s="37">
        <v>147</v>
      </c>
      <c r="AY34" s="37">
        <v>101</v>
      </c>
      <c r="AZ34" s="37">
        <v>192</v>
      </c>
      <c r="BA34" s="37">
        <v>359</v>
      </c>
      <c r="BB34" s="37">
        <v>252</v>
      </c>
      <c r="BC34" s="37">
        <v>265</v>
      </c>
      <c r="BD34" s="37">
        <v>277</v>
      </c>
      <c r="BE34" s="37">
        <v>215</v>
      </c>
      <c r="BF34" s="37">
        <v>115</v>
      </c>
      <c r="BG34" s="37">
        <v>293</v>
      </c>
      <c r="BH34" s="30">
        <f t="shared" si="8"/>
        <v>5012</v>
      </c>
      <c r="BI34" s="37">
        <f t="shared" si="9"/>
        <v>2162</v>
      </c>
      <c r="BJ34" s="37">
        <f t="shared" si="10"/>
        <v>2383</v>
      </c>
      <c r="BK34" s="13">
        <f t="shared" si="11"/>
        <v>4545</v>
      </c>
      <c r="BL34" s="38">
        <f t="shared" si="24"/>
        <v>1194.7143748920214</v>
      </c>
      <c r="BM34" s="38">
        <f t="shared" si="25"/>
        <v>3350.285625107979</v>
      </c>
      <c r="BN34" s="39">
        <f t="shared" si="12"/>
        <v>4.854867665466122E-233</v>
      </c>
      <c r="BO34" s="40"/>
      <c r="BP34" s="13">
        <v>13.76</v>
      </c>
      <c r="BQ34" s="40">
        <v>8.56</v>
      </c>
      <c r="BR34" s="41"/>
      <c r="BS34" s="41"/>
      <c r="BT34" s="41"/>
      <c r="BU34" s="41"/>
      <c r="BV34" s="41"/>
      <c r="BW34" s="41"/>
      <c r="BY34" s="40"/>
      <c r="BZ34" s="40"/>
      <c r="CA34" s="40"/>
    </row>
    <row r="35" spans="1:79" ht="15.75">
      <c r="A35" s="29" t="s">
        <v>726</v>
      </c>
      <c r="B35" s="129" t="s">
        <v>727</v>
      </c>
      <c r="C35" s="30"/>
      <c r="D35" s="31" t="s">
        <v>534</v>
      </c>
      <c r="E35" s="31" t="s">
        <v>535</v>
      </c>
      <c r="F35" s="31" t="s">
        <v>536</v>
      </c>
      <c r="G35" s="32">
        <f t="shared" si="20"/>
        <v>9.412805303852904</v>
      </c>
      <c r="H35" s="32"/>
      <c r="I35" s="59" t="s">
        <v>337</v>
      </c>
      <c r="J35" s="34" t="s">
        <v>341</v>
      </c>
      <c r="K35" s="33">
        <v>50</v>
      </c>
      <c r="L35" s="88">
        <v>417</v>
      </c>
      <c r="M35" s="33">
        <v>134</v>
      </c>
      <c r="N35" s="88">
        <v>1035</v>
      </c>
      <c r="O35" s="33">
        <v>15</v>
      </c>
      <c r="P35" s="88">
        <v>136</v>
      </c>
      <c r="Q35" s="33">
        <v>569</v>
      </c>
      <c r="R35" s="88">
        <v>3022</v>
      </c>
      <c r="S35" s="33">
        <f t="shared" si="6"/>
        <v>618</v>
      </c>
      <c r="T35" s="33">
        <f t="shared" si="7"/>
        <v>4760</v>
      </c>
      <c r="U35" s="35">
        <f t="shared" si="21"/>
        <v>2957.7480503801953</v>
      </c>
      <c r="V35" s="35">
        <f t="shared" si="22"/>
        <v>2420.2519496198047</v>
      </c>
      <c r="W35" s="36">
        <f t="shared" si="23"/>
        <v>0</v>
      </c>
      <c r="X35" s="36"/>
      <c r="Y35" s="37">
        <v>5</v>
      </c>
      <c r="Z35" s="37">
        <v>2</v>
      </c>
      <c r="AA35" s="37">
        <v>4</v>
      </c>
      <c r="AB35" s="37">
        <v>12</v>
      </c>
      <c r="AC35" s="37">
        <v>41</v>
      </c>
      <c r="AD35" s="37">
        <v>110</v>
      </c>
      <c r="AE35" s="37">
        <v>77</v>
      </c>
      <c r="AF35" s="37">
        <v>149</v>
      </c>
      <c r="AG35" s="37">
        <v>65</v>
      </c>
      <c r="AH35" s="37">
        <v>116</v>
      </c>
      <c r="AI35" s="37">
        <v>4</v>
      </c>
      <c r="AJ35" s="37">
        <v>19</v>
      </c>
      <c r="AK35" s="37">
        <v>4</v>
      </c>
      <c r="AL35" s="37">
        <v>17</v>
      </c>
      <c r="AM35" s="30">
        <v>625</v>
      </c>
      <c r="AO35" s="37">
        <v>54</v>
      </c>
      <c r="AP35" s="37">
        <v>31</v>
      </c>
      <c r="AQ35" s="37">
        <v>29</v>
      </c>
      <c r="AR35" s="37">
        <v>116</v>
      </c>
      <c r="AS35" s="37">
        <v>49</v>
      </c>
      <c r="AT35" s="37">
        <v>256</v>
      </c>
      <c r="AU35" s="37">
        <v>39</v>
      </c>
      <c r="AV35" s="37">
        <v>44</v>
      </c>
      <c r="AW35" s="37">
        <v>17</v>
      </c>
      <c r="AX35" s="37">
        <v>31</v>
      </c>
      <c r="AY35" s="37">
        <v>24</v>
      </c>
      <c r="AZ35" s="37">
        <v>57</v>
      </c>
      <c r="BA35" s="37">
        <v>60</v>
      </c>
      <c r="BB35" s="37">
        <v>34</v>
      </c>
      <c r="BC35" s="37">
        <v>67</v>
      </c>
      <c r="BD35" s="37">
        <v>47</v>
      </c>
      <c r="BE35" s="37">
        <v>53</v>
      </c>
      <c r="BF35" s="37">
        <v>28</v>
      </c>
      <c r="BG35" s="37">
        <v>51</v>
      </c>
      <c r="BH35" s="30">
        <f t="shared" si="8"/>
        <v>1087</v>
      </c>
      <c r="BI35" s="37">
        <f t="shared" si="9"/>
        <v>521</v>
      </c>
      <c r="BJ35" s="37">
        <f t="shared" si="10"/>
        <v>475</v>
      </c>
      <c r="BK35" s="13">
        <f t="shared" si="11"/>
        <v>996</v>
      </c>
      <c r="BL35" s="38">
        <f t="shared" si="24"/>
        <v>261.81199502584235</v>
      </c>
      <c r="BM35" s="38">
        <f t="shared" si="25"/>
        <v>734.1880049741577</v>
      </c>
      <c r="BN35" s="39">
        <f t="shared" si="12"/>
        <v>1.1039234811897041E-77</v>
      </c>
      <c r="BO35" s="40"/>
      <c r="BP35" s="13">
        <v>10.02</v>
      </c>
      <c r="BQ35" s="40">
        <v>9.83</v>
      </c>
      <c r="BR35" s="41"/>
      <c r="BS35" s="41"/>
      <c r="BT35" s="41"/>
      <c r="BU35" s="41"/>
      <c r="BV35" s="41"/>
      <c r="BW35" s="41"/>
      <c r="BY35" s="40"/>
      <c r="BZ35" s="40"/>
      <c r="CA35" s="40"/>
    </row>
    <row r="36" spans="1:79" ht="15.75">
      <c r="A36" s="29" t="s">
        <v>728</v>
      </c>
      <c r="B36" s="129" t="s">
        <v>729</v>
      </c>
      <c r="C36" s="30"/>
      <c r="D36" s="31" t="s">
        <v>534</v>
      </c>
      <c r="E36" s="31" t="s">
        <v>535</v>
      </c>
      <c r="F36" s="31" t="s">
        <v>536</v>
      </c>
      <c r="G36" s="32">
        <f t="shared" si="20"/>
        <v>4.212757048868704</v>
      </c>
      <c r="H36" s="32"/>
      <c r="I36" s="59" t="s">
        <v>337</v>
      </c>
      <c r="J36" s="34" t="s">
        <v>339</v>
      </c>
      <c r="K36" s="33">
        <v>34</v>
      </c>
      <c r="L36" s="88">
        <v>487</v>
      </c>
      <c r="M36" s="33">
        <v>110</v>
      </c>
      <c r="N36" s="88">
        <v>749</v>
      </c>
      <c r="O36" s="33">
        <v>11</v>
      </c>
      <c r="P36" s="88">
        <v>74</v>
      </c>
      <c r="Q36" s="33">
        <v>218</v>
      </c>
      <c r="R36" s="88">
        <v>1012</v>
      </c>
      <c r="S36" s="33">
        <f t="shared" si="6"/>
        <v>606</v>
      </c>
      <c r="T36" s="33">
        <f t="shared" si="7"/>
        <v>2089</v>
      </c>
      <c r="U36" s="35">
        <f t="shared" si="21"/>
        <v>1482.1738556665352</v>
      </c>
      <c r="V36" s="35">
        <f t="shared" si="22"/>
        <v>1212.8261443334648</v>
      </c>
      <c r="W36" s="36">
        <f t="shared" si="23"/>
        <v>2.8441091873804947E-252</v>
      </c>
      <c r="X36" s="36"/>
      <c r="Y36" s="37">
        <v>0</v>
      </c>
      <c r="Z36" s="37">
        <v>0</v>
      </c>
      <c r="AA36" s="37">
        <v>0</v>
      </c>
      <c r="AB36" s="37">
        <v>6</v>
      </c>
      <c r="AC36" s="37">
        <v>11</v>
      </c>
      <c r="AD36" s="37">
        <v>33</v>
      </c>
      <c r="AE36" s="37">
        <v>51</v>
      </c>
      <c r="AF36" s="37">
        <v>90</v>
      </c>
      <c r="AG36" s="37">
        <v>38</v>
      </c>
      <c r="AH36" s="37">
        <v>73</v>
      </c>
      <c r="AI36" s="37">
        <v>1</v>
      </c>
      <c r="AJ36" s="37">
        <v>8</v>
      </c>
      <c r="AK36" s="37">
        <v>0</v>
      </c>
      <c r="AL36" s="37">
        <v>4</v>
      </c>
      <c r="AM36" s="30">
        <v>315</v>
      </c>
      <c r="AO36" s="37">
        <v>39</v>
      </c>
      <c r="AP36" s="37">
        <v>33</v>
      </c>
      <c r="AQ36" s="37">
        <v>25</v>
      </c>
      <c r="AR36" s="37">
        <v>144</v>
      </c>
      <c r="AS36" s="37">
        <v>78</v>
      </c>
      <c r="AT36" s="37">
        <v>290</v>
      </c>
      <c r="AU36" s="37">
        <v>47</v>
      </c>
      <c r="AV36" s="37">
        <v>29</v>
      </c>
      <c r="AW36" s="37">
        <v>16</v>
      </c>
      <c r="AX36" s="37">
        <v>31</v>
      </c>
      <c r="AY36" s="37">
        <v>19</v>
      </c>
      <c r="AZ36" s="37">
        <v>36</v>
      </c>
      <c r="BA36" s="37">
        <v>66</v>
      </c>
      <c r="BB36" s="37">
        <v>39</v>
      </c>
      <c r="BC36" s="37">
        <v>40</v>
      </c>
      <c r="BD36" s="37">
        <v>37</v>
      </c>
      <c r="BE36" s="37">
        <v>46</v>
      </c>
      <c r="BF36" s="37">
        <v>20</v>
      </c>
      <c r="BG36" s="37">
        <v>40</v>
      </c>
      <c r="BH36" s="30">
        <f t="shared" si="8"/>
        <v>1075</v>
      </c>
      <c r="BI36" s="37">
        <f t="shared" si="9"/>
        <v>604</v>
      </c>
      <c r="BJ36" s="37">
        <f t="shared" si="10"/>
        <v>382</v>
      </c>
      <c r="BK36" s="13">
        <f t="shared" si="11"/>
        <v>986</v>
      </c>
      <c r="BL36" s="38">
        <f t="shared" si="24"/>
        <v>259.1833605376311</v>
      </c>
      <c r="BM36" s="38">
        <f t="shared" si="25"/>
        <v>726.816639462369</v>
      </c>
      <c r="BN36" s="39">
        <f t="shared" si="12"/>
        <v>2.326997092453232E-137</v>
      </c>
      <c r="BO36" s="40"/>
      <c r="BP36" s="13">
        <v>6.75</v>
      </c>
      <c r="BQ36" s="40">
        <v>4.21</v>
      </c>
      <c r="BR36" s="41"/>
      <c r="BS36" s="41"/>
      <c r="BT36" s="41"/>
      <c r="BU36" s="41"/>
      <c r="BV36" s="41"/>
      <c r="BW36" s="41"/>
      <c r="BY36" s="40"/>
      <c r="BZ36" s="40"/>
      <c r="CA36" s="40"/>
    </row>
    <row r="37" spans="1:79" ht="15.75">
      <c r="A37" s="29" t="s">
        <v>874</v>
      </c>
      <c r="B37" s="129" t="s">
        <v>44</v>
      </c>
      <c r="D37" s="31" t="s">
        <v>534</v>
      </c>
      <c r="E37" s="31" t="s">
        <v>535</v>
      </c>
      <c r="F37" s="31" t="s">
        <v>536</v>
      </c>
      <c r="G37" s="32">
        <f t="shared" si="20"/>
        <v>3.51888679210277</v>
      </c>
      <c r="H37" s="32"/>
      <c r="I37" s="59" t="s">
        <v>337</v>
      </c>
      <c r="J37" s="34" t="s">
        <v>338</v>
      </c>
      <c r="K37" s="33">
        <v>20</v>
      </c>
      <c r="L37" s="88">
        <v>399</v>
      </c>
      <c r="M37" s="33">
        <v>79</v>
      </c>
      <c r="N37" s="88">
        <v>640</v>
      </c>
      <c r="O37" s="33">
        <v>5</v>
      </c>
      <c r="P37" s="88">
        <v>57</v>
      </c>
      <c r="Q37" s="33">
        <v>120</v>
      </c>
      <c r="R37" s="88">
        <v>546</v>
      </c>
      <c r="S37" s="33">
        <f t="shared" si="6"/>
        <v>481</v>
      </c>
      <c r="T37" s="33">
        <f t="shared" si="7"/>
        <v>1385</v>
      </c>
      <c r="U37" s="35">
        <f t="shared" si="21"/>
        <v>1026.2472781720796</v>
      </c>
      <c r="V37" s="35">
        <f t="shared" si="22"/>
        <v>839.7527218279204</v>
      </c>
      <c r="W37" s="36">
        <f t="shared" si="23"/>
        <v>5.1936690112193294E-142</v>
      </c>
      <c r="X37" s="36"/>
      <c r="Y37" s="34">
        <v>1</v>
      </c>
      <c r="Z37" s="34">
        <v>1</v>
      </c>
      <c r="AA37" s="34">
        <v>0</v>
      </c>
      <c r="AB37" s="34">
        <v>5</v>
      </c>
      <c r="AC37" s="34">
        <v>11</v>
      </c>
      <c r="AD37" s="34">
        <v>40</v>
      </c>
      <c r="AE37" s="34">
        <v>27</v>
      </c>
      <c r="AF37" s="34">
        <v>66</v>
      </c>
      <c r="AG37" s="34">
        <v>28</v>
      </c>
      <c r="AH37" s="34">
        <v>57</v>
      </c>
      <c r="AI37" s="34">
        <v>2</v>
      </c>
      <c r="AJ37" s="34">
        <v>8</v>
      </c>
      <c r="AK37" s="34">
        <v>1</v>
      </c>
      <c r="AL37" s="34">
        <v>4</v>
      </c>
      <c r="AM37" s="33">
        <v>251</v>
      </c>
      <c r="AO37" s="34">
        <v>58</v>
      </c>
      <c r="AP37" s="34">
        <v>44</v>
      </c>
      <c r="AQ37" s="34">
        <v>21</v>
      </c>
      <c r="AR37" s="34">
        <v>99</v>
      </c>
      <c r="AS37" s="34">
        <v>49</v>
      </c>
      <c r="AT37" s="34">
        <v>198</v>
      </c>
      <c r="AU37" s="34">
        <v>52</v>
      </c>
      <c r="AV37" s="34">
        <v>38</v>
      </c>
      <c r="AW37" s="34">
        <v>24</v>
      </c>
      <c r="AX37" s="34">
        <v>29</v>
      </c>
      <c r="AY37" s="34">
        <v>16</v>
      </c>
      <c r="AZ37" s="34">
        <v>37</v>
      </c>
      <c r="BA37" s="34">
        <v>62</v>
      </c>
      <c r="BB37" s="34">
        <v>43</v>
      </c>
      <c r="BC37" s="34">
        <v>64</v>
      </c>
      <c r="BD37" s="34">
        <v>43</v>
      </c>
      <c r="BE37" s="34">
        <v>42</v>
      </c>
      <c r="BF37" s="34">
        <v>23</v>
      </c>
      <c r="BG37" s="34">
        <v>68</v>
      </c>
      <c r="BH37" s="30">
        <f t="shared" si="8"/>
        <v>1010</v>
      </c>
      <c r="BI37" s="37">
        <f t="shared" si="9"/>
        <v>460</v>
      </c>
      <c r="BJ37" s="37">
        <f t="shared" si="10"/>
        <v>456</v>
      </c>
      <c r="BK37" s="13">
        <f t="shared" si="11"/>
        <v>916</v>
      </c>
      <c r="BL37" s="38">
        <f t="shared" si="24"/>
        <v>240.78291912015217</v>
      </c>
      <c r="BM37" s="38">
        <f t="shared" si="25"/>
        <v>675.2170808798479</v>
      </c>
      <c r="BN37" s="39">
        <f t="shared" si="12"/>
        <v>7.772153299232588E-61</v>
      </c>
      <c r="BO37" s="40"/>
      <c r="BP37" s="13">
        <v>7.38</v>
      </c>
      <c r="BQ37" s="40">
        <v>3.49</v>
      </c>
      <c r="BR37" s="41"/>
      <c r="BS37" s="41"/>
      <c r="BT37" s="41"/>
      <c r="BU37" s="41"/>
      <c r="BV37" s="41"/>
      <c r="BW37" s="41"/>
      <c r="BY37" s="43"/>
      <c r="BZ37" s="43"/>
      <c r="CA37" s="43"/>
    </row>
    <row r="38" spans="1:79" ht="15.75">
      <c r="A38" s="29" t="s">
        <v>721</v>
      </c>
      <c r="B38" s="129" t="s">
        <v>722</v>
      </c>
      <c r="D38" s="31" t="s">
        <v>534</v>
      </c>
      <c r="E38" s="31" t="s">
        <v>535</v>
      </c>
      <c r="F38" s="31" t="s">
        <v>536</v>
      </c>
      <c r="G38" s="32">
        <f t="shared" si="20"/>
        <v>5.650786606486674</v>
      </c>
      <c r="H38" s="32"/>
      <c r="I38" s="59" t="s">
        <v>337</v>
      </c>
      <c r="J38" s="34" t="s">
        <v>926</v>
      </c>
      <c r="K38" s="33">
        <v>138</v>
      </c>
      <c r="L38" s="88">
        <v>1243</v>
      </c>
      <c r="M38" s="33">
        <v>644</v>
      </c>
      <c r="N38" s="88">
        <v>2394</v>
      </c>
      <c r="O38" s="33">
        <v>73</v>
      </c>
      <c r="P38" s="88">
        <v>362</v>
      </c>
      <c r="Q38" s="33">
        <v>1390</v>
      </c>
      <c r="R38" s="88">
        <v>3969</v>
      </c>
      <c r="S38" s="33">
        <f t="shared" si="6"/>
        <v>1816</v>
      </c>
      <c r="T38" s="33">
        <f t="shared" si="7"/>
        <v>8397</v>
      </c>
      <c r="U38" s="35">
        <f t="shared" si="21"/>
        <v>5616.861442642792</v>
      </c>
      <c r="V38" s="35">
        <f t="shared" si="22"/>
        <v>4596.138557357208</v>
      </c>
      <c r="W38" s="36">
        <f t="shared" si="23"/>
        <v>0</v>
      </c>
      <c r="X38" s="36"/>
      <c r="Y38" s="34">
        <v>1</v>
      </c>
      <c r="Z38" s="34">
        <v>1</v>
      </c>
      <c r="AA38" s="34">
        <v>0</v>
      </c>
      <c r="AB38" s="34">
        <v>5</v>
      </c>
      <c r="AC38" s="34">
        <v>11</v>
      </c>
      <c r="AD38" s="34">
        <v>40</v>
      </c>
      <c r="AE38" s="34">
        <v>27</v>
      </c>
      <c r="AF38" s="34">
        <v>66</v>
      </c>
      <c r="AG38" s="34">
        <v>28</v>
      </c>
      <c r="AH38" s="34">
        <v>57</v>
      </c>
      <c r="AI38" s="34">
        <v>2</v>
      </c>
      <c r="AJ38" s="34">
        <v>8</v>
      </c>
      <c r="AK38" s="34">
        <v>1</v>
      </c>
      <c r="AL38" s="34">
        <v>4</v>
      </c>
      <c r="AM38" s="33">
        <v>251</v>
      </c>
      <c r="AO38" s="37">
        <v>345</v>
      </c>
      <c r="AP38" s="37">
        <v>227</v>
      </c>
      <c r="AQ38" s="37">
        <v>189</v>
      </c>
      <c r="AR38" s="37">
        <v>415</v>
      </c>
      <c r="AS38" s="37">
        <v>238</v>
      </c>
      <c r="AT38" s="37">
        <v>943</v>
      </c>
      <c r="AU38" s="37">
        <v>264</v>
      </c>
      <c r="AV38" s="37">
        <v>209</v>
      </c>
      <c r="AW38" s="37">
        <v>87</v>
      </c>
      <c r="AX38" s="37">
        <v>193</v>
      </c>
      <c r="AY38" s="37">
        <v>131</v>
      </c>
      <c r="AZ38" s="37">
        <v>201</v>
      </c>
      <c r="BA38" s="37">
        <v>395</v>
      </c>
      <c r="BB38" s="37">
        <v>236</v>
      </c>
      <c r="BC38" s="37">
        <v>266</v>
      </c>
      <c r="BD38" s="37">
        <v>296</v>
      </c>
      <c r="BE38" s="37">
        <v>270</v>
      </c>
      <c r="BF38" s="37">
        <v>127</v>
      </c>
      <c r="BG38" s="37">
        <v>321</v>
      </c>
      <c r="BH38" s="30">
        <f t="shared" si="8"/>
        <v>5353</v>
      </c>
      <c r="BI38" s="37">
        <f t="shared" si="9"/>
        <v>2156</v>
      </c>
      <c r="BJ38" s="37">
        <f t="shared" si="10"/>
        <v>2588</v>
      </c>
      <c r="BK38" s="13">
        <f t="shared" si="11"/>
        <v>4744</v>
      </c>
      <c r="BL38" s="38">
        <f t="shared" si="24"/>
        <v>1247.0242012074257</v>
      </c>
      <c r="BM38" s="38">
        <f t="shared" si="25"/>
        <v>3496.9757987925746</v>
      </c>
      <c r="BN38" s="39">
        <f t="shared" si="12"/>
        <v>1.7548956436813048E-197</v>
      </c>
      <c r="BO38" s="40"/>
      <c r="BP38" s="13">
        <v>8.93</v>
      </c>
      <c r="BQ38" s="40">
        <v>5.31</v>
      </c>
      <c r="BR38" s="41"/>
      <c r="BS38" s="41"/>
      <c r="BT38" s="41"/>
      <c r="BU38" s="41"/>
      <c r="BV38" s="41"/>
      <c r="BW38" s="41"/>
      <c r="BY38" s="40"/>
      <c r="BZ38" s="40"/>
      <c r="CA38" s="40"/>
    </row>
    <row r="39" spans="1:79" ht="15.75">
      <c r="A39" s="29" t="s">
        <v>404</v>
      </c>
      <c r="B39" s="129" t="s">
        <v>405</v>
      </c>
      <c r="C39" s="30"/>
      <c r="D39" s="44" t="s">
        <v>821</v>
      </c>
      <c r="E39" s="31" t="s">
        <v>535</v>
      </c>
      <c r="F39" s="31" t="s">
        <v>536</v>
      </c>
      <c r="G39" s="32">
        <f t="shared" si="20"/>
        <v>5.341462611313489</v>
      </c>
      <c r="H39" s="32"/>
      <c r="I39" s="59" t="s">
        <v>337</v>
      </c>
      <c r="J39" s="34" t="s">
        <v>700</v>
      </c>
      <c r="K39" s="33">
        <v>37</v>
      </c>
      <c r="L39" s="88">
        <v>418</v>
      </c>
      <c r="M39" s="33">
        <v>132</v>
      </c>
      <c r="N39" s="88">
        <v>631</v>
      </c>
      <c r="O39" s="33">
        <v>47</v>
      </c>
      <c r="P39" s="88">
        <v>121</v>
      </c>
      <c r="Q39" s="33">
        <v>303</v>
      </c>
      <c r="R39" s="88">
        <v>1657</v>
      </c>
      <c r="S39" s="33">
        <f t="shared" si="6"/>
        <v>623</v>
      </c>
      <c r="T39" s="33">
        <f t="shared" si="7"/>
        <v>2723</v>
      </c>
      <c r="U39" s="35">
        <f t="shared" si="21"/>
        <v>1840.20546236001</v>
      </c>
      <c r="V39" s="35">
        <f t="shared" si="22"/>
        <v>1505.79453763999</v>
      </c>
      <c r="W39" s="36">
        <f t="shared" si="23"/>
        <v>0</v>
      </c>
      <c r="X39" s="36"/>
      <c r="Y39" s="37">
        <v>5</v>
      </c>
      <c r="Z39" s="37">
        <v>5</v>
      </c>
      <c r="AA39" s="37">
        <v>2</v>
      </c>
      <c r="AB39" s="37">
        <v>14</v>
      </c>
      <c r="AC39" s="37">
        <v>35</v>
      </c>
      <c r="AD39" s="37">
        <v>77</v>
      </c>
      <c r="AE39" s="37">
        <v>72</v>
      </c>
      <c r="AF39" s="37">
        <v>102</v>
      </c>
      <c r="AG39" s="37">
        <v>43</v>
      </c>
      <c r="AH39" s="37">
        <v>84</v>
      </c>
      <c r="AI39" s="37">
        <v>30</v>
      </c>
      <c r="AJ39" s="37">
        <v>81</v>
      </c>
      <c r="AK39" s="37">
        <v>23</v>
      </c>
      <c r="AL39" s="37">
        <v>62</v>
      </c>
      <c r="AM39" s="30">
        <v>635</v>
      </c>
      <c r="AO39" s="37">
        <v>78</v>
      </c>
      <c r="AP39" s="37">
        <v>57</v>
      </c>
      <c r="AQ39" s="37">
        <v>35</v>
      </c>
      <c r="AR39" s="37">
        <v>101</v>
      </c>
      <c r="AS39" s="37">
        <v>56</v>
      </c>
      <c r="AT39" s="37">
        <v>245</v>
      </c>
      <c r="AU39" s="37">
        <v>48</v>
      </c>
      <c r="AV39" s="37">
        <v>43</v>
      </c>
      <c r="AW39" s="37">
        <v>25</v>
      </c>
      <c r="AX39" s="37">
        <v>31</v>
      </c>
      <c r="AY39" s="37">
        <v>33</v>
      </c>
      <c r="AZ39" s="37">
        <v>40</v>
      </c>
      <c r="BA39" s="37">
        <v>87</v>
      </c>
      <c r="BB39" s="37">
        <v>56</v>
      </c>
      <c r="BC39" s="37">
        <v>62</v>
      </c>
      <c r="BD39" s="37">
        <v>37</v>
      </c>
      <c r="BE39" s="37">
        <v>46</v>
      </c>
      <c r="BF39" s="37">
        <v>26</v>
      </c>
      <c r="BG39" s="37">
        <v>53</v>
      </c>
      <c r="BH39" s="30">
        <f t="shared" si="8"/>
        <v>1159</v>
      </c>
      <c r="BI39" s="37">
        <f t="shared" si="9"/>
        <v>518</v>
      </c>
      <c r="BJ39" s="37">
        <f t="shared" si="10"/>
        <v>518</v>
      </c>
      <c r="BK39" s="13">
        <f t="shared" si="11"/>
        <v>1036</v>
      </c>
      <c r="BL39" s="38">
        <f t="shared" si="24"/>
        <v>272.3265329786874</v>
      </c>
      <c r="BM39" s="38">
        <f t="shared" si="25"/>
        <v>763.6734670213126</v>
      </c>
      <c r="BN39" s="39">
        <f t="shared" si="12"/>
        <v>2.3633863571468047E-67</v>
      </c>
      <c r="BO39" s="40"/>
      <c r="BP39" s="13">
        <v>4.8</v>
      </c>
      <c r="BQ39" s="40">
        <v>5.69</v>
      </c>
      <c r="BR39" s="41"/>
      <c r="BS39" s="41"/>
      <c r="BT39" s="41"/>
      <c r="BU39" s="41"/>
      <c r="BV39" s="41"/>
      <c r="BW39" s="41"/>
      <c r="BY39" s="40"/>
      <c r="BZ39" s="40"/>
      <c r="CA39" s="40"/>
    </row>
    <row r="40" spans="1:79" ht="15.75">
      <c r="A40" s="29" t="s">
        <v>875</v>
      </c>
      <c r="B40" s="129" t="s">
        <v>45</v>
      </c>
      <c r="C40" s="30"/>
      <c r="D40" s="31" t="s">
        <v>534</v>
      </c>
      <c r="E40" s="31" t="s">
        <v>535</v>
      </c>
      <c r="F40" s="31" t="s">
        <v>536</v>
      </c>
      <c r="G40" s="32">
        <f t="shared" si="20"/>
        <v>3.030114055382667</v>
      </c>
      <c r="H40" s="32"/>
      <c r="I40" s="59" t="s">
        <v>337</v>
      </c>
      <c r="J40" s="34" t="s">
        <v>79</v>
      </c>
      <c r="K40" s="33">
        <v>17</v>
      </c>
      <c r="L40" s="88">
        <v>740</v>
      </c>
      <c r="M40" s="33">
        <v>61</v>
      </c>
      <c r="N40" s="88">
        <v>970</v>
      </c>
      <c r="O40" s="33">
        <v>12</v>
      </c>
      <c r="P40" s="88">
        <v>132</v>
      </c>
      <c r="Q40" s="33">
        <v>134</v>
      </c>
      <c r="R40" s="88">
        <v>1069</v>
      </c>
      <c r="S40" s="33">
        <f t="shared" si="6"/>
        <v>901</v>
      </c>
      <c r="T40" s="33">
        <f t="shared" si="7"/>
        <v>2234</v>
      </c>
      <c r="U40" s="35">
        <f t="shared" si="21"/>
        <v>1724.1614239386226</v>
      </c>
      <c r="V40" s="35">
        <f t="shared" si="22"/>
        <v>1410.8385760613774</v>
      </c>
      <c r="W40" s="36">
        <f t="shared" si="23"/>
        <v>6.324833158426646E-192</v>
      </c>
      <c r="X40" s="36"/>
      <c r="Y40" s="37">
        <v>1</v>
      </c>
      <c r="Z40" s="37">
        <v>1</v>
      </c>
      <c r="AA40" s="37">
        <v>8</v>
      </c>
      <c r="AB40" s="37">
        <v>6</v>
      </c>
      <c r="AC40" s="37">
        <v>22</v>
      </c>
      <c r="AD40" s="37">
        <v>85</v>
      </c>
      <c r="AE40" s="37">
        <v>63</v>
      </c>
      <c r="AF40" s="37">
        <v>102</v>
      </c>
      <c r="AG40" s="37">
        <v>55</v>
      </c>
      <c r="AH40" s="37">
        <v>80</v>
      </c>
      <c r="AI40" s="37">
        <v>5</v>
      </c>
      <c r="AJ40" s="37">
        <v>18</v>
      </c>
      <c r="AK40" s="37">
        <v>13</v>
      </c>
      <c r="AL40" s="37">
        <v>24</v>
      </c>
      <c r="AM40" s="30">
        <v>483</v>
      </c>
      <c r="AO40" s="34">
        <v>47</v>
      </c>
      <c r="AP40" s="34">
        <v>26</v>
      </c>
      <c r="AQ40" s="34">
        <v>18</v>
      </c>
      <c r="AR40" s="34">
        <v>105</v>
      </c>
      <c r="AS40" s="34">
        <v>53</v>
      </c>
      <c r="AT40" s="34">
        <v>224</v>
      </c>
      <c r="AU40" s="34">
        <v>34</v>
      </c>
      <c r="AV40" s="34">
        <v>31</v>
      </c>
      <c r="AW40" s="34">
        <v>11</v>
      </c>
      <c r="AX40" s="34">
        <v>29</v>
      </c>
      <c r="AY40" s="34">
        <v>14</v>
      </c>
      <c r="AZ40" s="34">
        <v>43</v>
      </c>
      <c r="BA40" s="34">
        <v>55</v>
      </c>
      <c r="BB40" s="34">
        <v>24</v>
      </c>
      <c r="BC40" s="34">
        <v>40</v>
      </c>
      <c r="BD40" s="34">
        <v>27</v>
      </c>
      <c r="BE40" s="34">
        <v>45</v>
      </c>
      <c r="BF40" s="34">
        <v>14</v>
      </c>
      <c r="BG40" s="34">
        <v>63</v>
      </c>
      <c r="BH40" s="30">
        <f t="shared" si="8"/>
        <v>903</v>
      </c>
      <c r="BI40" s="37">
        <f t="shared" si="9"/>
        <v>458</v>
      </c>
      <c r="BJ40" s="37">
        <f t="shared" si="10"/>
        <v>372</v>
      </c>
      <c r="BK40" s="13">
        <f t="shared" si="11"/>
        <v>830</v>
      </c>
      <c r="BL40" s="38">
        <f t="shared" si="24"/>
        <v>218.17666252153526</v>
      </c>
      <c r="BM40" s="38">
        <f t="shared" si="25"/>
        <v>611.8233374784647</v>
      </c>
      <c r="BN40" s="39">
        <f t="shared" si="12"/>
        <v>9.267400632397798E-80</v>
      </c>
      <c r="BO40" s="40"/>
      <c r="BP40" s="13">
        <v>6.23</v>
      </c>
      <c r="BQ40" s="40">
        <v>3.13</v>
      </c>
      <c r="BR40" s="41"/>
      <c r="BS40" s="41"/>
      <c r="BT40" s="41"/>
      <c r="BU40" s="41"/>
      <c r="BV40" s="41"/>
      <c r="BW40" s="41"/>
      <c r="BY40" s="43"/>
      <c r="BZ40" s="43"/>
      <c r="CA40" s="43"/>
    </row>
    <row r="41" spans="1:79" ht="15.75">
      <c r="A41" s="29" t="s">
        <v>876</v>
      </c>
      <c r="B41" s="129" t="s">
        <v>46</v>
      </c>
      <c r="C41" s="30"/>
      <c r="D41" s="31" t="s">
        <v>331</v>
      </c>
      <c r="E41" s="31" t="s">
        <v>535</v>
      </c>
      <c r="F41" s="31" t="s">
        <v>536</v>
      </c>
      <c r="G41" s="32">
        <f t="shared" si="20"/>
        <v>6.979548158730768</v>
      </c>
      <c r="H41" s="32"/>
      <c r="I41" s="59" t="s">
        <v>337</v>
      </c>
      <c r="J41" s="34" t="s">
        <v>690</v>
      </c>
      <c r="K41" s="33">
        <v>27</v>
      </c>
      <c r="L41" s="88">
        <v>162</v>
      </c>
      <c r="M41" s="33">
        <v>126</v>
      </c>
      <c r="N41" s="88">
        <v>293</v>
      </c>
      <c r="O41" s="33">
        <v>26</v>
      </c>
      <c r="P41" s="88">
        <v>62</v>
      </c>
      <c r="Q41" s="33">
        <v>388</v>
      </c>
      <c r="R41" s="88">
        <v>775</v>
      </c>
      <c r="S41" s="33">
        <f t="shared" si="6"/>
        <v>277</v>
      </c>
      <c r="T41" s="33">
        <f t="shared" si="7"/>
        <v>1582</v>
      </c>
      <c r="U41" s="35">
        <f t="shared" si="21"/>
        <v>1022.3974759495692</v>
      </c>
      <c r="V41" s="35">
        <f t="shared" si="22"/>
        <v>836.6025240504308</v>
      </c>
      <c r="W41" s="36">
        <f t="shared" si="23"/>
        <v>1.3731930255101932E-264</v>
      </c>
      <c r="X41" s="36"/>
      <c r="Y41" s="37">
        <v>32</v>
      </c>
      <c r="Z41" s="37">
        <v>56</v>
      </c>
      <c r="AA41" s="37">
        <v>10</v>
      </c>
      <c r="AB41" s="37">
        <v>19</v>
      </c>
      <c r="AC41" s="37">
        <v>36</v>
      </c>
      <c r="AD41" s="37">
        <v>130</v>
      </c>
      <c r="AE41" s="37">
        <v>103</v>
      </c>
      <c r="AF41" s="37">
        <v>140</v>
      </c>
      <c r="AG41" s="37">
        <v>36</v>
      </c>
      <c r="AH41" s="37">
        <v>100</v>
      </c>
      <c r="AI41" s="37">
        <v>3</v>
      </c>
      <c r="AJ41" s="37">
        <v>15</v>
      </c>
      <c r="AK41" s="37">
        <v>9</v>
      </c>
      <c r="AL41" s="37">
        <v>23</v>
      </c>
      <c r="AM41" s="30">
        <v>712</v>
      </c>
      <c r="AO41" s="34">
        <v>63</v>
      </c>
      <c r="AP41" s="34">
        <v>55</v>
      </c>
      <c r="AQ41" s="34">
        <v>41</v>
      </c>
      <c r="AR41" s="34">
        <v>85</v>
      </c>
      <c r="AS41" s="34">
        <v>42</v>
      </c>
      <c r="AT41" s="34">
        <v>181</v>
      </c>
      <c r="AU41" s="34">
        <v>32</v>
      </c>
      <c r="AV41" s="34">
        <v>44</v>
      </c>
      <c r="AW41" s="34">
        <v>18</v>
      </c>
      <c r="AX41" s="34">
        <v>20</v>
      </c>
      <c r="AY41" s="34">
        <v>12</v>
      </c>
      <c r="AZ41" s="34">
        <v>13</v>
      </c>
      <c r="BA41" s="34">
        <v>49</v>
      </c>
      <c r="BB41" s="34">
        <v>31</v>
      </c>
      <c r="BC41" s="34">
        <v>33</v>
      </c>
      <c r="BD41" s="34">
        <v>35</v>
      </c>
      <c r="BE41" s="34">
        <v>36</v>
      </c>
      <c r="BF41" s="34">
        <v>28</v>
      </c>
      <c r="BG41" s="34">
        <v>43</v>
      </c>
      <c r="BH41" s="30">
        <f t="shared" si="8"/>
        <v>861</v>
      </c>
      <c r="BI41" s="37">
        <f t="shared" si="9"/>
        <v>402</v>
      </c>
      <c r="BJ41" s="37">
        <f t="shared" si="10"/>
        <v>343</v>
      </c>
      <c r="BK41" s="13">
        <f t="shared" si="11"/>
        <v>745</v>
      </c>
      <c r="BL41" s="38">
        <f t="shared" si="24"/>
        <v>195.8332693717395</v>
      </c>
      <c r="BM41" s="38">
        <f t="shared" si="25"/>
        <v>549.1667306282606</v>
      </c>
      <c r="BN41" s="39">
        <f t="shared" si="12"/>
        <v>5.348945787222649E-66</v>
      </c>
      <c r="BO41" s="40"/>
      <c r="BP41" s="13">
        <v>8.99</v>
      </c>
      <c r="BQ41" s="40">
        <v>6.39</v>
      </c>
      <c r="BR41" s="41"/>
      <c r="BS41" s="41"/>
      <c r="BT41" s="41"/>
      <c r="BU41" s="41"/>
      <c r="BV41" s="41"/>
      <c r="BW41" s="41"/>
      <c r="BY41" s="43"/>
      <c r="BZ41" s="43"/>
      <c r="CA41" s="43"/>
    </row>
    <row r="42" spans="1:79" ht="15.75">
      <c r="A42" s="29" t="s">
        <v>109</v>
      </c>
      <c r="B42" s="129" t="s">
        <v>695</v>
      </c>
      <c r="C42" s="30"/>
      <c r="D42" s="31" t="s">
        <v>534</v>
      </c>
      <c r="E42" s="31" t="s">
        <v>535</v>
      </c>
      <c r="F42" s="31" t="s">
        <v>536</v>
      </c>
      <c r="G42" s="32">
        <f t="shared" si="20"/>
        <v>9.366793905205371</v>
      </c>
      <c r="H42" s="32"/>
      <c r="I42" s="59" t="s">
        <v>337</v>
      </c>
      <c r="J42" s="34" t="s">
        <v>1043</v>
      </c>
      <c r="K42" s="33">
        <v>37</v>
      </c>
      <c r="L42" s="88">
        <v>628</v>
      </c>
      <c r="M42" s="33">
        <v>280</v>
      </c>
      <c r="N42" s="88">
        <v>1733</v>
      </c>
      <c r="O42" s="33">
        <v>109</v>
      </c>
      <c r="P42" s="88">
        <v>526</v>
      </c>
      <c r="Q42" s="33">
        <v>1617</v>
      </c>
      <c r="R42" s="88">
        <v>6334</v>
      </c>
      <c r="S42" s="33">
        <f t="shared" si="6"/>
        <v>1300</v>
      </c>
      <c r="T42" s="33">
        <f t="shared" si="7"/>
        <v>9964</v>
      </c>
      <c r="U42" s="35">
        <f t="shared" si="21"/>
        <v>6194.8817477654375</v>
      </c>
      <c r="V42" s="35">
        <f t="shared" si="22"/>
        <v>5069.1182522345625</v>
      </c>
      <c r="W42" s="36">
        <f t="shared" si="23"/>
        <v>0</v>
      </c>
      <c r="X42" s="36"/>
      <c r="Y42" s="37">
        <v>4</v>
      </c>
      <c r="Z42" s="37">
        <v>2</v>
      </c>
      <c r="AA42" s="37">
        <v>19</v>
      </c>
      <c r="AB42" s="37">
        <v>39</v>
      </c>
      <c r="AC42" s="37">
        <v>181</v>
      </c>
      <c r="AD42" s="37">
        <v>381</v>
      </c>
      <c r="AE42" s="37">
        <v>354</v>
      </c>
      <c r="AF42" s="37">
        <v>564</v>
      </c>
      <c r="AG42" s="37">
        <v>337</v>
      </c>
      <c r="AH42" s="37">
        <v>506</v>
      </c>
      <c r="AI42" s="37">
        <v>59</v>
      </c>
      <c r="AJ42" s="37">
        <v>147</v>
      </c>
      <c r="AK42" s="37">
        <v>68</v>
      </c>
      <c r="AL42" s="37">
        <v>186</v>
      </c>
      <c r="AM42" s="30">
        <v>2847</v>
      </c>
      <c r="AO42" s="37">
        <v>196</v>
      </c>
      <c r="AP42" s="37">
        <v>136</v>
      </c>
      <c r="AQ42" s="37">
        <v>96</v>
      </c>
      <c r="AR42" s="37">
        <v>286</v>
      </c>
      <c r="AS42" s="37">
        <v>169</v>
      </c>
      <c r="AT42" s="37">
        <v>637</v>
      </c>
      <c r="AU42" s="37">
        <v>131</v>
      </c>
      <c r="AV42" s="37">
        <v>90</v>
      </c>
      <c r="AW42" s="37">
        <v>44</v>
      </c>
      <c r="AX42" s="37">
        <v>76</v>
      </c>
      <c r="AY42" s="37">
        <v>64</v>
      </c>
      <c r="AZ42" s="37">
        <v>113</v>
      </c>
      <c r="BA42" s="37">
        <v>217</v>
      </c>
      <c r="BB42" s="37">
        <v>166</v>
      </c>
      <c r="BC42" s="37">
        <v>158</v>
      </c>
      <c r="BD42" s="37">
        <v>162</v>
      </c>
      <c r="BE42" s="37">
        <v>147</v>
      </c>
      <c r="BF42" s="37">
        <v>94</v>
      </c>
      <c r="BG42" s="37">
        <v>164</v>
      </c>
      <c r="BH42" s="30">
        <f t="shared" si="8"/>
        <v>3146</v>
      </c>
      <c r="BI42" s="37">
        <f t="shared" si="9"/>
        <v>1357</v>
      </c>
      <c r="BJ42" s="37">
        <f t="shared" si="10"/>
        <v>1481</v>
      </c>
      <c r="BK42" s="13">
        <f t="shared" si="11"/>
        <v>2838</v>
      </c>
      <c r="BL42" s="38">
        <f t="shared" si="24"/>
        <v>746.0064677543579</v>
      </c>
      <c r="BM42" s="38">
        <f t="shared" si="25"/>
        <v>2091.993532245642</v>
      </c>
      <c r="BN42" s="39">
        <f t="shared" si="12"/>
        <v>1.1803150280384205E-149</v>
      </c>
      <c r="BO42" s="40"/>
      <c r="BP42" s="13">
        <v>12.04</v>
      </c>
      <c r="BQ42" s="40">
        <v>9.37</v>
      </c>
      <c r="BR42" s="41"/>
      <c r="BS42" s="41"/>
      <c r="BT42" s="41"/>
      <c r="BU42" s="41"/>
      <c r="BV42" s="41"/>
      <c r="BW42" s="41"/>
      <c r="BY42" s="40"/>
      <c r="BZ42" s="40"/>
      <c r="CA42" s="40"/>
    </row>
    <row r="43" spans="1:79" ht="15.75">
      <c r="A43" s="29" t="s">
        <v>283</v>
      </c>
      <c r="B43" s="129" t="s">
        <v>696</v>
      </c>
      <c r="C43" s="30"/>
      <c r="D43" s="31" t="s">
        <v>534</v>
      </c>
      <c r="E43" s="31" t="s">
        <v>535</v>
      </c>
      <c r="F43" s="31" t="s">
        <v>536</v>
      </c>
      <c r="G43" s="32">
        <f t="shared" si="20"/>
        <v>3.567968737840993</v>
      </c>
      <c r="H43" s="32"/>
      <c r="I43" s="59" t="s">
        <v>337</v>
      </c>
      <c r="J43" s="34" t="s">
        <v>336</v>
      </c>
      <c r="K43" s="33">
        <v>6</v>
      </c>
      <c r="L43" s="88">
        <v>228</v>
      </c>
      <c r="M43" s="33">
        <v>25</v>
      </c>
      <c r="N43" s="88">
        <v>348</v>
      </c>
      <c r="O43" s="33">
        <v>8</v>
      </c>
      <c r="P43" s="88">
        <v>44</v>
      </c>
      <c r="Q43" s="33">
        <v>56</v>
      </c>
      <c r="R43" s="88">
        <v>406</v>
      </c>
      <c r="S43" s="33">
        <f t="shared" si="6"/>
        <v>286</v>
      </c>
      <c r="T43" s="33">
        <f t="shared" si="7"/>
        <v>835</v>
      </c>
      <c r="U43" s="35">
        <f t="shared" si="21"/>
        <v>616.5183273477498</v>
      </c>
      <c r="V43" s="35">
        <f t="shared" si="22"/>
        <v>504.4816726522501</v>
      </c>
      <c r="W43" s="36">
        <f t="shared" si="23"/>
        <v>1.2720869224498928E-87</v>
      </c>
      <c r="X43" s="36"/>
      <c r="Y43" s="37">
        <v>0</v>
      </c>
      <c r="Z43" s="37">
        <v>2</v>
      </c>
      <c r="AA43" s="37">
        <v>0</v>
      </c>
      <c r="AB43" s="37">
        <v>8</v>
      </c>
      <c r="AC43" s="37">
        <v>7</v>
      </c>
      <c r="AD43" s="37">
        <v>35</v>
      </c>
      <c r="AE43" s="37">
        <v>32</v>
      </c>
      <c r="AF43" s="37">
        <v>59</v>
      </c>
      <c r="AG43" s="37">
        <v>30</v>
      </c>
      <c r="AH43" s="37">
        <v>29</v>
      </c>
      <c r="AI43" s="37">
        <v>4</v>
      </c>
      <c r="AJ43" s="37">
        <v>5</v>
      </c>
      <c r="AK43" s="37">
        <v>2</v>
      </c>
      <c r="AL43" s="37">
        <v>5</v>
      </c>
      <c r="AM43" s="30">
        <v>218</v>
      </c>
      <c r="AO43" s="37">
        <v>31</v>
      </c>
      <c r="AP43" s="37">
        <v>22</v>
      </c>
      <c r="AQ43" s="37">
        <v>17</v>
      </c>
      <c r="AR43" s="37">
        <v>33</v>
      </c>
      <c r="AS43" s="37">
        <v>22</v>
      </c>
      <c r="AT43" s="37">
        <v>101</v>
      </c>
      <c r="AU43" s="37">
        <v>12</v>
      </c>
      <c r="AV43" s="37">
        <v>19</v>
      </c>
      <c r="AW43" s="37">
        <v>3</v>
      </c>
      <c r="AX43" s="37">
        <v>12</v>
      </c>
      <c r="AY43" s="37">
        <v>11</v>
      </c>
      <c r="AZ43" s="37">
        <v>17</v>
      </c>
      <c r="BA43" s="37">
        <v>29</v>
      </c>
      <c r="BB43" s="37">
        <v>9</v>
      </c>
      <c r="BC43" s="37">
        <v>16</v>
      </c>
      <c r="BD43" s="37">
        <v>16</v>
      </c>
      <c r="BE43" s="37">
        <v>20</v>
      </c>
      <c r="BF43" s="37">
        <v>8</v>
      </c>
      <c r="BG43" s="37">
        <v>21</v>
      </c>
      <c r="BH43" s="30">
        <f t="shared" si="8"/>
        <v>419</v>
      </c>
      <c r="BI43" s="37">
        <f t="shared" si="9"/>
        <v>190</v>
      </c>
      <c r="BJ43" s="37">
        <f t="shared" si="10"/>
        <v>178</v>
      </c>
      <c r="BK43" s="13">
        <f t="shared" si="11"/>
        <v>368</v>
      </c>
      <c r="BL43" s="38">
        <f t="shared" si="24"/>
        <v>96.73374916617468</v>
      </c>
      <c r="BM43" s="38">
        <f t="shared" si="25"/>
        <v>271.2662508338253</v>
      </c>
      <c r="BN43" s="39">
        <f t="shared" si="12"/>
        <v>2.320424375374638E-28</v>
      </c>
      <c r="BO43" s="40"/>
      <c r="BP43" s="13">
        <v>5.36</v>
      </c>
      <c r="BQ43" s="40">
        <v>3.72</v>
      </c>
      <c r="BR43" s="41"/>
      <c r="BS43" s="41"/>
      <c r="BT43" s="41"/>
      <c r="BU43" s="41"/>
      <c r="BV43" s="41"/>
      <c r="BW43" s="41"/>
      <c r="BY43" s="40"/>
      <c r="BZ43" s="40"/>
      <c r="CA43" s="40"/>
    </row>
    <row r="44" spans="1:79" ht="15.75">
      <c r="A44" s="29" t="s">
        <v>132</v>
      </c>
      <c r="B44" s="129" t="s">
        <v>133</v>
      </c>
      <c r="C44" s="30"/>
      <c r="D44" s="31" t="s">
        <v>331</v>
      </c>
      <c r="E44" s="31" t="s">
        <v>535</v>
      </c>
      <c r="F44" s="31" t="s">
        <v>536</v>
      </c>
      <c r="G44" s="32">
        <f t="shared" si="20"/>
        <v>3.659025405223671</v>
      </c>
      <c r="H44" s="32"/>
      <c r="I44" s="59" t="s">
        <v>337</v>
      </c>
      <c r="J44" s="34" t="s">
        <v>197</v>
      </c>
      <c r="K44" s="33">
        <v>30</v>
      </c>
      <c r="L44" s="88">
        <v>668</v>
      </c>
      <c r="M44" s="33">
        <v>94</v>
      </c>
      <c r="N44" s="88">
        <v>802</v>
      </c>
      <c r="O44" s="33">
        <v>14</v>
      </c>
      <c r="P44" s="88">
        <v>134</v>
      </c>
      <c r="Q44" s="33">
        <v>268</v>
      </c>
      <c r="R44" s="88">
        <v>1369</v>
      </c>
      <c r="S44" s="33">
        <f t="shared" si="6"/>
        <v>846</v>
      </c>
      <c r="T44" s="33">
        <f t="shared" si="7"/>
        <v>2533</v>
      </c>
      <c r="U44" s="35">
        <f t="shared" si="21"/>
        <v>1858.3545299804166</v>
      </c>
      <c r="V44" s="35">
        <f t="shared" si="22"/>
        <v>1520.6454700195834</v>
      </c>
      <c r="W44" s="36">
        <f t="shared" si="23"/>
        <v>1.792861249122134E-268</v>
      </c>
      <c r="X44" s="36"/>
      <c r="Y44" s="37">
        <v>41</v>
      </c>
      <c r="Z44" s="37">
        <v>34</v>
      </c>
      <c r="AA44" s="37">
        <v>9</v>
      </c>
      <c r="AB44" s="37">
        <v>20</v>
      </c>
      <c r="AC44" s="37">
        <v>43</v>
      </c>
      <c r="AD44" s="37">
        <v>108</v>
      </c>
      <c r="AE44" s="37">
        <v>84</v>
      </c>
      <c r="AF44" s="37">
        <v>124</v>
      </c>
      <c r="AG44" s="37">
        <v>57</v>
      </c>
      <c r="AH44" s="37">
        <v>111</v>
      </c>
      <c r="AI44" s="37">
        <v>7</v>
      </c>
      <c r="AJ44" s="37">
        <v>22</v>
      </c>
      <c r="AK44" s="37">
        <v>7</v>
      </c>
      <c r="AL44" s="37">
        <v>27</v>
      </c>
      <c r="AM44" s="30">
        <v>694</v>
      </c>
      <c r="AO44" s="37">
        <v>79</v>
      </c>
      <c r="AP44" s="37">
        <v>70</v>
      </c>
      <c r="AQ44" s="37">
        <v>59</v>
      </c>
      <c r="AR44" s="37">
        <v>176</v>
      </c>
      <c r="AS44" s="37">
        <v>93</v>
      </c>
      <c r="AT44" s="37">
        <v>385</v>
      </c>
      <c r="AU44" s="37">
        <v>91</v>
      </c>
      <c r="AV44" s="37">
        <v>60</v>
      </c>
      <c r="AW44" s="37">
        <v>31</v>
      </c>
      <c r="AX44" s="37">
        <v>51</v>
      </c>
      <c r="AY44" s="37">
        <v>24</v>
      </c>
      <c r="AZ44" s="37">
        <v>66</v>
      </c>
      <c r="BA44" s="37">
        <v>95</v>
      </c>
      <c r="BB44" s="37">
        <v>87</v>
      </c>
      <c r="BC44" s="37">
        <v>76</v>
      </c>
      <c r="BD44" s="37">
        <v>74</v>
      </c>
      <c r="BE44" s="37">
        <v>50</v>
      </c>
      <c r="BF44" s="37">
        <v>34</v>
      </c>
      <c r="BG44" s="37">
        <v>79</v>
      </c>
      <c r="BH44" s="30">
        <f t="shared" si="8"/>
        <v>1680</v>
      </c>
      <c r="BI44" s="37">
        <f t="shared" si="9"/>
        <v>836</v>
      </c>
      <c r="BJ44" s="37">
        <f t="shared" si="10"/>
        <v>664</v>
      </c>
      <c r="BK44" s="13">
        <f t="shared" si="11"/>
        <v>1500</v>
      </c>
      <c r="BL44" s="38">
        <f t="shared" si="24"/>
        <v>394.2951732316902</v>
      </c>
      <c r="BM44" s="38">
        <f t="shared" si="25"/>
        <v>1105.7048267683099</v>
      </c>
      <c r="BN44" s="39">
        <f t="shared" si="12"/>
        <v>5.2991976772036515E-148</v>
      </c>
      <c r="BO44" s="40"/>
      <c r="BP44" s="13">
        <v>7.62</v>
      </c>
      <c r="BQ44" s="40">
        <v>3.63</v>
      </c>
      <c r="BR44" s="41"/>
      <c r="BS44" s="41"/>
      <c r="BT44" s="41"/>
      <c r="BU44" s="41"/>
      <c r="BV44" s="41"/>
      <c r="BW44" s="41"/>
      <c r="BY44" s="40"/>
      <c r="BZ44" s="40"/>
      <c r="CA44" s="40"/>
    </row>
    <row r="45" spans="1:79" ht="15.75">
      <c r="A45" s="29" t="s">
        <v>719</v>
      </c>
      <c r="B45" s="129" t="s">
        <v>720</v>
      </c>
      <c r="C45" s="30"/>
      <c r="D45" s="44" t="s">
        <v>821</v>
      </c>
      <c r="E45" s="31" t="s">
        <v>535</v>
      </c>
      <c r="F45" s="31" t="s">
        <v>536</v>
      </c>
      <c r="G45" s="32">
        <f t="shared" si="20"/>
        <v>7.48383633696114</v>
      </c>
      <c r="H45" s="32"/>
      <c r="I45" s="59" t="s">
        <v>337</v>
      </c>
      <c r="J45" s="34" t="s">
        <v>541</v>
      </c>
      <c r="K45" s="33">
        <v>151</v>
      </c>
      <c r="L45" s="88">
        <v>1863</v>
      </c>
      <c r="M45" s="33">
        <v>557</v>
      </c>
      <c r="N45" s="88">
        <v>2546</v>
      </c>
      <c r="O45" s="33">
        <v>91</v>
      </c>
      <c r="P45" s="88">
        <v>584</v>
      </c>
      <c r="Q45" s="33">
        <v>2637</v>
      </c>
      <c r="R45" s="88">
        <v>10727</v>
      </c>
      <c r="S45" s="33">
        <f t="shared" si="6"/>
        <v>2689</v>
      </c>
      <c r="T45" s="33">
        <f t="shared" si="7"/>
        <v>16467</v>
      </c>
      <c r="U45" s="35">
        <f t="shared" si="21"/>
        <v>10535.258767772968</v>
      </c>
      <c r="V45" s="35">
        <f t="shared" si="22"/>
        <v>8620.741232227032</v>
      </c>
      <c r="W45" s="36">
        <f t="shared" si="23"/>
        <v>0</v>
      </c>
      <c r="X45" s="36"/>
      <c r="Y45" s="37">
        <v>12</v>
      </c>
      <c r="Z45" s="37">
        <v>13</v>
      </c>
      <c r="AA45" s="37">
        <v>15</v>
      </c>
      <c r="AB45" s="37">
        <v>35</v>
      </c>
      <c r="AC45" s="37">
        <v>86</v>
      </c>
      <c r="AD45" s="37">
        <v>214</v>
      </c>
      <c r="AE45" s="37">
        <v>229</v>
      </c>
      <c r="AF45" s="37">
        <v>356</v>
      </c>
      <c r="AG45" s="37">
        <v>203</v>
      </c>
      <c r="AH45" s="37">
        <v>336</v>
      </c>
      <c r="AI45" s="37">
        <v>62</v>
      </c>
      <c r="AJ45" s="37">
        <v>137</v>
      </c>
      <c r="AK45" s="37">
        <v>120</v>
      </c>
      <c r="AL45" s="37">
        <v>253</v>
      </c>
      <c r="AM45" s="30">
        <v>2071</v>
      </c>
      <c r="AO45" s="37">
        <v>204</v>
      </c>
      <c r="AP45" s="37">
        <v>169</v>
      </c>
      <c r="AQ45" s="37">
        <v>110</v>
      </c>
      <c r="AR45" s="37">
        <v>268</v>
      </c>
      <c r="AS45" s="37">
        <v>155</v>
      </c>
      <c r="AT45" s="37">
        <v>595</v>
      </c>
      <c r="AU45" s="37">
        <v>148</v>
      </c>
      <c r="AV45" s="37">
        <v>116</v>
      </c>
      <c r="AW45" s="37">
        <v>42</v>
      </c>
      <c r="AX45" s="37">
        <v>104</v>
      </c>
      <c r="AY45" s="37">
        <v>65</v>
      </c>
      <c r="AZ45" s="37">
        <v>146</v>
      </c>
      <c r="BA45" s="37">
        <v>240</v>
      </c>
      <c r="BB45" s="37">
        <v>178</v>
      </c>
      <c r="BC45" s="37">
        <v>173</v>
      </c>
      <c r="BD45" s="37">
        <v>173</v>
      </c>
      <c r="BE45" s="37">
        <v>148</v>
      </c>
      <c r="BF45" s="37">
        <v>79</v>
      </c>
      <c r="BG45" s="37">
        <v>209</v>
      </c>
      <c r="BH45" s="30">
        <f t="shared" si="8"/>
        <v>3322</v>
      </c>
      <c r="BI45" s="37">
        <f t="shared" si="9"/>
        <v>1324</v>
      </c>
      <c r="BJ45" s="37">
        <f t="shared" si="10"/>
        <v>1615</v>
      </c>
      <c r="BK45" s="13">
        <f t="shared" si="11"/>
        <v>2939</v>
      </c>
      <c r="BL45" s="38">
        <f t="shared" si="24"/>
        <v>772.5556760852918</v>
      </c>
      <c r="BM45" s="38">
        <f t="shared" si="25"/>
        <v>2166.4443239147085</v>
      </c>
      <c r="BN45" s="39">
        <f t="shared" si="12"/>
        <v>3.8452038986148354E-118</v>
      </c>
      <c r="BO45" s="40"/>
      <c r="BP45" s="13">
        <v>12.23</v>
      </c>
      <c r="BQ45" s="40">
        <v>7.27</v>
      </c>
      <c r="BR45" s="41"/>
      <c r="BS45" s="41"/>
      <c r="BT45" s="41"/>
      <c r="BU45" s="41"/>
      <c r="BV45" s="41"/>
      <c r="BW45" s="41"/>
      <c r="BY45" s="40"/>
      <c r="BZ45" s="40"/>
      <c r="CA45" s="40"/>
    </row>
    <row r="46" spans="1:79" ht="15.75">
      <c r="A46" s="29" t="s">
        <v>508</v>
      </c>
      <c r="B46" s="129" t="s">
        <v>509</v>
      </c>
      <c r="C46" s="30"/>
      <c r="D46" s="31" t="s">
        <v>534</v>
      </c>
      <c r="E46" s="31" t="s">
        <v>535</v>
      </c>
      <c r="F46" s="31" t="s">
        <v>536</v>
      </c>
      <c r="G46" s="32">
        <f t="shared" si="20"/>
        <v>4.724912785475411</v>
      </c>
      <c r="H46" s="32"/>
      <c r="I46" s="59" t="s">
        <v>826</v>
      </c>
      <c r="J46" s="34" t="s">
        <v>691</v>
      </c>
      <c r="K46" s="33">
        <v>9</v>
      </c>
      <c r="L46" s="88">
        <v>118</v>
      </c>
      <c r="M46" s="33">
        <v>42</v>
      </c>
      <c r="N46" s="88">
        <v>229</v>
      </c>
      <c r="O46" s="33">
        <v>10</v>
      </c>
      <c r="P46" s="88">
        <v>35</v>
      </c>
      <c r="Q46" s="33">
        <v>70</v>
      </c>
      <c r="R46" s="88">
        <v>324</v>
      </c>
      <c r="S46" s="33">
        <f t="shared" si="6"/>
        <v>172</v>
      </c>
      <c r="T46" s="33">
        <f t="shared" si="7"/>
        <v>665</v>
      </c>
      <c r="U46" s="35">
        <f t="shared" si="21"/>
        <v>460.326351463039</v>
      </c>
      <c r="V46" s="35">
        <f t="shared" si="22"/>
        <v>376.673648536961</v>
      </c>
      <c r="W46" s="36">
        <f t="shared" si="23"/>
        <v>2.8785253146022315E-89</v>
      </c>
      <c r="X46" s="36"/>
      <c r="Y46" s="37">
        <v>0</v>
      </c>
      <c r="Z46" s="37">
        <v>2</v>
      </c>
      <c r="AA46" s="37">
        <v>4</v>
      </c>
      <c r="AB46" s="37">
        <v>9</v>
      </c>
      <c r="AC46" s="37">
        <v>21</v>
      </c>
      <c r="AD46" s="37">
        <v>29</v>
      </c>
      <c r="AE46" s="37">
        <v>33</v>
      </c>
      <c r="AF46" s="37">
        <v>55</v>
      </c>
      <c r="AG46" s="37">
        <v>35</v>
      </c>
      <c r="AH46" s="37">
        <v>44</v>
      </c>
      <c r="AI46" s="37">
        <v>5</v>
      </c>
      <c r="AJ46" s="37">
        <v>10</v>
      </c>
      <c r="AK46" s="37">
        <v>9</v>
      </c>
      <c r="AL46" s="37">
        <v>10</v>
      </c>
      <c r="AM46" s="30">
        <v>266</v>
      </c>
      <c r="AO46" s="37">
        <v>28</v>
      </c>
      <c r="AP46" s="37">
        <v>10</v>
      </c>
      <c r="AQ46" s="37">
        <v>11</v>
      </c>
      <c r="AR46" s="37">
        <v>36</v>
      </c>
      <c r="AS46" s="37">
        <v>13</v>
      </c>
      <c r="AT46" s="37">
        <v>57</v>
      </c>
      <c r="AU46" s="37">
        <v>17</v>
      </c>
      <c r="AV46" s="37">
        <v>3</v>
      </c>
      <c r="AW46" s="37">
        <v>2</v>
      </c>
      <c r="AX46" s="37">
        <v>10</v>
      </c>
      <c r="AY46" s="37">
        <v>10</v>
      </c>
      <c r="AZ46" s="37">
        <v>23</v>
      </c>
      <c r="BA46" s="37">
        <v>28</v>
      </c>
      <c r="BB46" s="37">
        <v>13</v>
      </c>
      <c r="BC46" s="37">
        <v>19</v>
      </c>
      <c r="BD46" s="37">
        <v>14</v>
      </c>
      <c r="BE46" s="37">
        <v>16</v>
      </c>
      <c r="BF46" s="37">
        <v>6</v>
      </c>
      <c r="BG46" s="37">
        <v>14</v>
      </c>
      <c r="BH46" s="30">
        <f t="shared" si="8"/>
        <v>330</v>
      </c>
      <c r="BI46" s="37">
        <f t="shared" si="9"/>
        <v>128</v>
      </c>
      <c r="BJ46" s="37">
        <f t="shared" si="10"/>
        <v>171</v>
      </c>
      <c r="BK46" s="13">
        <f t="shared" si="11"/>
        <v>299</v>
      </c>
      <c r="BL46" s="38">
        <f t="shared" si="24"/>
        <v>78.59617119751692</v>
      </c>
      <c r="BM46" s="38">
        <f t="shared" si="25"/>
        <v>220.4038288024831</v>
      </c>
      <c r="BN46" s="39">
        <f t="shared" si="12"/>
        <v>8.548591223824645E-11</v>
      </c>
      <c r="BO46" s="40"/>
      <c r="BP46" s="13">
        <v>5.46</v>
      </c>
      <c r="BQ46" s="40">
        <v>4.85</v>
      </c>
      <c r="BR46" s="41"/>
      <c r="BS46" s="41"/>
      <c r="BT46" s="41"/>
      <c r="BU46" s="41"/>
      <c r="BV46" s="41"/>
      <c r="BW46" s="41"/>
      <c r="BY46" s="40"/>
      <c r="BZ46" s="40"/>
      <c r="CA46" s="40"/>
    </row>
    <row r="47" spans="1:79" ht="15.75">
      <c r="A47" s="47" t="s">
        <v>827</v>
      </c>
      <c r="B47" s="133" t="s">
        <v>484</v>
      </c>
      <c r="C47" s="30"/>
      <c r="D47" s="44" t="s">
        <v>331</v>
      </c>
      <c r="E47" s="44" t="s">
        <v>706</v>
      </c>
      <c r="F47" s="44" t="s">
        <v>815</v>
      </c>
      <c r="G47" s="87">
        <f t="shared" si="20"/>
        <v>1.6149835346422963</v>
      </c>
      <c r="H47" s="87"/>
      <c r="I47" s="59" t="s">
        <v>553</v>
      </c>
      <c r="J47" s="34" t="s">
        <v>692</v>
      </c>
      <c r="K47" s="69">
        <v>39</v>
      </c>
      <c r="L47" s="88">
        <v>466</v>
      </c>
      <c r="M47" s="69">
        <v>99</v>
      </c>
      <c r="N47" s="88">
        <v>627</v>
      </c>
      <c r="O47" s="69">
        <v>89</v>
      </c>
      <c r="P47" s="88">
        <v>392</v>
      </c>
      <c r="Q47" s="69">
        <v>109</v>
      </c>
      <c r="R47" s="88">
        <v>468</v>
      </c>
      <c r="S47" s="33">
        <f t="shared" si="6"/>
        <v>986</v>
      </c>
      <c r="T47" s="33">
        <f t="shared" si="7"/>
        <v>1303</v>
      </c>
      <c r="U47" s="35">
        <f t="shared" si="21"/>
        <v>1258.8853267609272</v>
      </c>
      <c r="V47" s="35">
        <f t="shared" si="22"/>
        <v>1030.1146732390728</v>
      </c>
      <c r="W47" s="36">
        <f>CHITEST(S47:T47,U47:V47)</f>
        <v>1.9817316552107873E-30</v>
      </c>
      <c r="X47" s="36"/>
      <c r="Y47" s="37">
        <v>82</v>
      </c>
      <c r="Z47" s="37">
        <v>84</v>
      </c>
      <c r="AA47" s="37">
        <v>47</v>
      </c>
      <c r="AB47" s="37">
        <v>147</v>
      </c>
      <c r="AC47" s="37">
        <v>116</v>
      </c>
      <c r="AD47" s="37">
        <v>233</v>
      </c>
      <c r="AE47" s="37">
        <v>169</v>
      </c>
      <c r="AF47" s="37">
        <v>218</v>
      </c>
      <c r="AG47" s="37">
        <v>259</v>
      </c>
      <c r="AH47" s="37">
        <v>324</v>
      </c>
      <c r="AI47" s="37">
        <v>105</v>
      </c>
      <c r="AJ47" s="37">
        <v>191</v>
      </c>
      <c r="AK47" s="37">
        <v>86</v>
      </c>
      <c r="AL47" s="37">
        <v>180</v>
      </c>
      <c r="AM47" s="30">
        <v>266</v>
      </c>
      <c r="AO47" s="48">
        <v>49</v>
      </c>
      <c r="AP47" s="48">
        <v>20</v>
      </c>
      <c r="AQ47" s="48">
        <v>20</v>
      </c>
      <c r="AR47" s="48">
        <v>21</v>
      </c>
      <c r="AS47" s="48">
        <v>18</v>
      </c>
      <c r="AT47" s="48">
        <v>58</v>
      </c>
      <c r="AU47" s="48">
        <v>39</v>
      </c>
      <c r="AV47" s="48">
        <v>38</v>
      </c>
      <c r="AW47" s="48">
        <v>14</v>
      </c>
      <c r="AX47" s="48">
        <v>49</v>
      </c>
      <c r="AY47" s="48">
        <v>30</v>
      </c>
      <c r="AZ47" s="48">
        <v>47</v>
      </c>
      <c r="BA47" s="48">
        <v>88</v>
      </c>
      <c r="BB47" s="48">
        <v>48</v>
      </c>
      <c r="BC47" s="48">
        <v>45</v>
      </c>
      <c r="BD47" s="48">
        <v>36</v>
      </c>
      <c r="BE47" s="48">
        <v>24</v>
      </c>
      <c r="BF47" s="48">
        <v>30</v>
      </c>
      <c r="BG47" s="48">
        <v>54</v>
      </c>
      <c r="BH47" s="30">
        <f t="shared" si="8"/>
        <v>728</v>
      </c>
      <c r="BI47" s="37">
        <f>IF(SUM(AR47:AW47)&gt;0,SUM(AR47:AW47),"")</f>
        <v>188</v>
      </c>
      <c r="BJ47" s="37">
        <f>IF((AO47+SUM(AY47:BG47))&gt;0,(AO47+SUM(AY47:BG47)),"")</f>
        <v>451</v>
      </c>
      <c r="BK47" s="13">
        <f>IF((BI47+BJ47)&gt;0,(BI47+BJ47),"")</f>
        <v>639</v>
      </c>
      <c r="BL47" s="38">
        <f t="shared" si="24"/>
        <v>167.96974379670004</v>
      </c>
      <c r="BM47" s="38">
        <f t="shared" si="25"/>
        <v>471.0302562033</v>
      </c>
      <c r="BN47" s="39">
        <f>CHITEST(BI47:BJ47,BL47:BM47)</f>
        <v>0.07184460794652121</v>
      </c>
      <c r="BO47" s="40"/>
      <c r="BP47" s="13">
        <v>1.51</v>
      </c>
      <c r="BQ47" s="40">
        <v>1.71</v>
      </c>
      <c r="BR47" s="41"/>
      <c r="BS47" s="41"/>
      <c r="BT47" s="41"/>
      <c r="BU47" s="41"/>
      <c r="BV47" s="41"/>
      <c r="BW47" s="41"/>
      <c r="BY47" s="40"/>
      <c r="BZ47" s="40"/>
      <c r="CA47" s="40"/>
    </row>
    <row r="48" spans="1:79" ht="15.75">
      <c r="A48" s="29" t="s">
        <v>787</v>
      </c>
      <c r="B48" s="129" t="s">
        <v>788</v>
      </c>
      <c r="C48" s="30"/>
      <c r="D48" s="44" t="s">
        <v>331</v>
      </c>
      <c r="E48" s="31" t="s">
        <v>535</v>
      </c>
      <c r="F48" s="31" t="s">
        <v>536</v>
      </c>
      <c r="G48" s="32">
        <f t="shared" si="20"/>
        <v>4.835227371731593</v>
      </c>
      <c r="H48" s="32"/>
      <c r="I48" s="59" t="s">
        <v>744</v>
      </c>
      <c r="J48" s="34" t="s">
        <v>693</v>
      </c>
      <c r="K48" s="33">
        <v>248</v>
      </c>
      <c r="L48" s="88">
        <v>2535</v>
      </c>
      <c r="M48" s="33">
        <v>1302</v>
      </c>
      <c r="N48" s="88">
        <v>5830</v>
      </c>
      <c r="O48" s="33">
        <v>147</v>
      </c>
      <c r="P48" s="88">
        <v>545</v>
      </c>
      <c r="Q48" s="33">
        <v>1711</v>
      </c>
      <c r="R48" s="88">
        <v>4906</v>
      </c>
      <c r="S48" s="33">
        <f t="shared" si="6"/>
        <v>3475</v>
      </c>
      <c r="T48" s="33">
        <f t="shared" si="7"/>
        <v>13749</v>
      </c>
      <c r="U48" s="35">
        <f t="shared" si="21"/>
        <v>9472.713354360076</v>
      </c>
      <c r="V48" s="35">
        <f t="shared" si="22"/>
        <v>7751.286645639925</v>
      </c>
      <c r="W48" s="36">
        <f t="shared" si="23"/>
        <v>0</v>
      </c>
      <c r="X48" s="36"/>
      <c r="Y48" s="37">
        <v>116</v>
      </c>
      <c r="Z48" s="37">
        <v>67</v>
      </c>
      <c r="AA48" s="37">
        <v>17</v>
      </c>
      <c r="AB48" s="37">
        <v>42</v>
      </c>
      <c r="AC48" s="37">
        <v>169</v>
      </c>
      <c r="AD48" s="37">
        <v>524</v>
      </c>
      <c r="AE48" s="37">
        <v>196</v>
      </c>
      <c r="AF48" s="37">
        <v>494</v>
      </c>
      <c r="AG48" s="37">
        <v>225</v>
      </c>
      <c r="AH48" s="37">
        <v>344</v>
      </c>
      <c r="AI48" s="37">
        <v>176</v>
      </c>
      <c r="AJ48" s="37">
        <v>302</v>
      </c>
      <c r="AK48" s="37">
        <v>61</v>
      </c>
      <c r="AL48" s="37">
        <v>281</v>
      </c>
      <c r="AM48" s="30">
        <v>3014</v>
      </c>
      <c r="AO48" s="37">
        <v>574</v>
      </c>
      <c r="AP48" s="37">
        <v>507</v>
      </c>
      <c r="AQ48" s="37">
        <v>333</v>
      </c>
      <c r="AR48" s="37">
        <v>906</v>
      </c>
      <c r="AS48" s="37">
        <v>518</v>
      </c>
      <c r="AT48" s="37">
        <v>2040</v>
      </c>
      <c r="AU48" s="37">
        <v>504</v>
      </c>
      <c r="AV48" s="37">
        <v>393</v>
      </c>
      <c r="AW48" s="37">
        <v>178</v>
      </c>
      <c r="AX48" s="37">
        <v>339</v>
      </c>
      <c r="AY48" s="37">
        <v>200</v>
      </c>
      <c r="AZ48" s="37">
        <v>340</v>
      </c>
      <c r="BA48" s="37">
        <v>544</v>
      </c>
      <c r="BB48" s="37">
        <v>409</v>
      </c>
      <c r="BC48" s="37">
        <v>391</v>
      </c>
      <c r="BD48" s="37">
        <v>400</v>
      </c>
      <c r="BE48" s="37">
        <v>402</v>
      </c>
      <c r="BF48" s="37">
        <v>172</v>
      </c>
      <c r="BG48" s="37">
        <v>502</v>
      </c>
      <c r="BH48" s="30">
        <f t="shared" si="8"/>
        <v>9652</v>
      </c>
      <c r="BI48" s="37">
        <f t="shared" si="9"/>
        <v>4539</v>
      </c>
      <c r="BJ48" s="37">
        <f t="shared" si="10"/>
        <v>3934</v>
      </c>
      <c r="BK48" s="13">
        <f t="shared" si="11"/>
        <v>8473</v>
      </c>
      <c r="BL48" s="38">
        <f t="shared" si="24"/>
        <v>2227.2420018614075</v>
      </c>
      <c r="BM48" s="38">
        <f t="shared" si="25"/>
        <v>6245.7579981385925</v>
      </c>
      <c r="BN48" s="39">
        <f t="shared" si="12"/>
        <v>0</v>
      </c>
      <c r="BO48" s="40"/>
      <c r="BP48" s="13">
        <v>7.07</v>
      </c>
      <c r="BQ48" s="40">
        <v>4.67</v>
      </c>
      <c r="BR48" s="41"/>
      <c r="BS48" s="41"/>
      <c r="BT48" s="41"/>
      <c r="BU48" s="41"/>
      <c r="BV48" s="41"/>
      <c r="BW48" s="41"/>
      <c r="BY48" s="40"/>
      <c r="BZ48" s="40"/>
      <c r="CA48" s="40"/>
    </row>
    <row r="49" spans="2:66" ht="15.75">
      <c r="B49" s="131"/>
      <c r="G49" s="32"/>
      <c r="H49" s="32"/>
      <c r="S49" s="33">
        <f t="shared" si="6"/>
        <v>0</v>
      </c>
      <c r="T49" s="33">
        <f t="shared" si="7"/>
        <v>0</v>
      </c>
      <c r="BI49" s="37">
        <f t="shared" si="9"/>
      </c>
      <c r="BJ49" s="37">
        <f t="shared" si="10"/>
      </c>
      <c r="BL49" s="38"/>
      <c r="BM49" s="38"/>
      <c r="BN49" s="39"/>
    </row>
    <row r="50" spans="1:79" ht="15.75">
      <c r="A50" s="29" t="s">
        <v>431</v>
      </c>
      <c r="B50" s="129" t="s">
        <v>432</v>
      </c>
      <c r="C50" s="30"/>
      <c r="D50" s="31" t="s">
        <v>331</v>
      </c>
      <c r="E50" s="31" t="s">
        <v>535</v>
      </c>
      <c r="F50" s="31" t="s">
        <v>536</v>
      </c>
      <c r="G50" s="32">
        <f aca="true" t="shared" si="27" ref="G50:G60">($T50/$V$412)/((MAX($S50,1))/$U$412)</f>
        <v>3.1831598673127</v>
      </c>
      <c r="H50" s="32"/>
      <c r="I50" s="59" t="s">
        <v>337</v>
      </c>
      <c r="J50" s="34" t="s">
        <v>771</v>
      </c>
      <c r="K50" s="33">
        <v>410</v>
      </c>
      <c r="L50" s="88">
        <v>4972</v>
      </c>
      <c r="M50" s="33">
        <v>2192</v>
      </c>
      <c r="N50" s="88">
        <v>8853</v>
      </c>
      <c r="O50" s="33">
        <v>95</v>
      </c>
      <c r="P50" s="88">
        <v>607</v>
      </c>
      <c r="Q50" s="33">
        <v>1210</v>
      </c>
      <c r="R50" s="88">
        <v>3592</v>
      </c>
      <c r="S50" s="33">
        <f t="shared" si="6"/>
        <v>6084</v>
      </c>
      <c r="T50" s="33">
        <f t="shared" si="7"/>
        <v>15847</v>
      </c>
      <c r="U50" s="35">
        <f aca="true" t="shared" si="28" ref="U50:U60">(S50+T50)*($S$412/($S$412+$T$412))</f>
        <v>12061.430363125337</v>
      </c>
      <c r="V50" s="35">
        <f aca="true" t="shared" si="29" ref="V50:V60">(S50+T50)*($T$412/($S$412+$T$412))</f>
        <v>9869.569636874663</v>
      </c>
      <c r="W50" s="36">
        <f aca="true" t="shared" si="30" ref="W50:W60">CHITEST(S50:T50,U50:V50)</f>
        <v>0</v>
      </c>
      <c r="X50" s="36"/>
      <c r="Y50" s="37">
        <v>100</v>
      </c>
      <c r="Z50" s="37">
        <v>120</v>
      </c>
      <c r="AA50" s="37">
        <v>23</v>
      </c>
      <c r="AB50" s="37">
        <v>47</v>
      </c>
      <c r="AC50" s="37">
        <v>113</v>
      </c>
      <c r="AD50" s="37">
        <v>354</v>
      </c>
      <c r="AE50" s="37">
        <v>421</v>
      </c>
      <c r="AF50" s="37">
        <v>540</v>
      </c>
      <c r="AG50" s="37">
        <v>247</v>
      </c>
      <c r="AH50" s="37">
        <v>495</v>
      </c>
      <c r="AI50" s="37">
        <v>23</v>
      </c>
      <c r="AJ50" s="37">
        <v>64</v>
      </c>
      <c r="AK50" s="37">
        <v>13</v>
      </c>
      <c r="AL50" s="37">
        <v>49</v>
      </c>
      <c r="AM50" s="30">
        <f>SUM(Y50:AL50)</f>
        <v>2609</v>
      </c>
      <c r="AO50" s="37">
        <v>722</v>
      </c>
      <c r="AP50" s="37">
        <v>279</v>
      </c>
      <c r="AQ50" s="37">
        <v>213</v>
      </c>
      <c r="AR50" s="37">
        <v>855</v>
      </c>
      <c r="AS50" s="37">
        <v>439</v>
      </c>
      <c r="AT50" s="37">
        <v>1768</v>
      </c>
      <c r="AU50" s="37">
        <v>628</v>
      </c>
      <c r="AV50" s="37">
        <v>504</v>
      </c>
      <c r="AW50" s="37">
        <v>262</v>
      </c>
      <c r="AX50" s="37">
        <v>476</v>
      </c>
      <c r="AY50" s="37">
        <v>234</v>
      </c>
      <c r="AZ50" s="37">
        <v>341</v>
      </c>
      <c r="BA50" s="37">
        <v>672</v>
      </c>
      <c r="BB50" s="37">
        <v>477</v>
      </c>
      <c r="BC50" s="37">
        <v>484</v>
      </c>
      <c r="BD50" s="37">
        <v>565</v>
      </c>
      <c r="BE50" s="37">
        <v>536</v>
      </c>
      <c r="BF50" s="37">
        <v>244</v>
      </c>
      <c r="BG50" s="37">
        <v>674</v>
      </c>
      <c r="BH50" s="30">
        <f aca="true" t="shared" si="31" ref="BH50:BH60">SUM(AO50:BG50)</f>
        <v>10373</v>
      </c>
      <c r="BI50" s="37">
        <f t="shared" si="9"/>
        <v>4456</v>
      </c>
      <c r="BJ50" s="37">
        <f t="shared" si="10"/>
        <v>4949</v>
      </c>
      <c r="BK50" s="13">
        <f t="shared" si="11"/>
        <v>9405</v>
      </c>
      <c r="BL50" s="38">
        <f aca="true" t="shared" si="32" ref="BL50:BL60">BK50*($BI$412/($BI$412+$BJ$412))</f>
        <v>2472.2307361626977</v>
      </c>
      <c r="BM50" s="38">
        <f aca="true" t="shared" si="33" ref="BM50:BM60">BK50*($BJ$412/($BI$412+$BJ$412))</f>
        <v>6932.769263837303</v>
      </c>
      <c r="BN50" s="39">
        <f t="shared" si="12"/>
        <v>0</v>
      </c>
      <c r="BO50" s="40"/>
      <c r="BP50" s="13">
        <v>6.24</v>
      </c>
      <c r="BQ50" s="40">
        <v>2.99</v>
      </c>
      <c r="BR50" s="41"/>
      <c r="BS50" s="41"/>
      <c r="BT50" s="41"/>
      <c r="BU50" s="41"/>
      <c r="BV50" s="41"/>
      <c r="BW50" s="41"/>
      <c r="BY50" s="40"/>
      <c r="BZ50" s="40"/>
      <c r="CA50" s="40"/>
    </row>
    <row r="51" spans="1:79" ht="15.75">
      <c r="A51" s="29" t="s">
        <v>443</v>
      </c>
      <c r="B51" s="129" t="s">
        <v>444</v>
      </c>
      <c r="C51" s="30"/>
      <c r="D51" s="31" t="s">
        <v>534</v>
      </c>
      <c r="E51" s="31" t="s">
        <v>535</v>
      </c>
      <c r="F51" s="31" t="s">
        <v>536</v>
      </c>
      <c r="G51" s="32">
        <f t="shared" si="27"/>
        <v>2.1886704996150694</v>
      </c>
      <c r="H51" s="32"/>
      <c r="I51" s="59" t="s">
        <v>337</v>
      </c>
      <c r="J51" s="34" t="s">
        <v>737</v>
      </c>
      <c r="K51" s="33">
        <v>146</v>
      </c>
      <c r="L51" s="88">
        <v>1107</v>
      </c>
      <c r="M51" s="33">
        <v>327</v>
      </c>
      <c r="N51" s="88">
        <v>1269</v>
      </c>
      <c r="O51" s="33">
        <v>72</v>
      </c>
      <c r="P51" s="88">
        <v>440</v>
      </c>
      <c r="Q51" s="33">
        <v>407</v>
      </c>
      <c r="R51" s="88">
        <v>1158</v>
      </c>
      <c r="S51" s="33">
        <f t="shared" si="6"/>
        <v>1765</v>
      </c>
      <c r="T51" s="33">
        <f t="shared" si="7"/>
        <v>3161</v>
      </c>
      <c r="U51" s="35">
        <f t="shared" si="28"/>
        <v>2709.160821155233</v>
      </c>
      <c r="V51" s="35">
        <f t="shared" si="29"/>
        <v>2216.839178844767</v>
      </c>
      <c r="W51" s="36">
        <f t="shared" si="30"/>
        <v>4.990567135080338E-161</v>
      </c>
      <c r="X51" s="36"/>
      <c r="Y51" s="37">
        <v>30</v>
      </c>
      <c r="Z51" s="37">
        <v>20</v>
      </c>
      <c r="AA51" s="37">
        <v>40</v>
      </c>
      <c r="AB51" s="37">
        <v>139</v>
      </c>
      <c r="AC51" s="37">
        <v>234</v>
      </c>
      <c r="AD51" s="37">
        <v>588</v>
      </c>
      <c r="AE51" s="37">
        <v>242</v>
      </c>
      <c r="AF51" s="37">
        <v>382</v>
      </c>
      <c r="AG51" s="37">
        <v>147</v>
      </c>
      <c r="AH51" s="37">
        <v>249</v>
      </c>
      <c r="AI51" s="37">
        <v>57</v>
      </c>
      <c r="AJ51" s="37">
        <v>114</v>
      </c>
      <c r="AK51" s="37">
        <v>128</v>
      </c>
      <c r="AL51" s="37">
        <v>321</v>
      </c>
      <c r="AM51" s="30">
        <v>2691</v>
      </c>
      <c r="AO51" s="37">
        <v>309</v>
      </c>
      <c r="AP51" s="37">
        <v>194</v>
      </c>
      <c r="AQ51" s="37">
        <v>145</v>
      </c>
      <c r="AR51" s="37">
        <v>331</v>
      </c>
      <c r="AS51" s="37">
        <v>203</v>
      </c>
      <c r="AT51" s="37">
        <v>774</v>
      </c>
      <c r="AU51" s="37">
        <v>190</v>
      </c>
      <c r="AV51" s="37">
        <v>160</v>
      </c>
      <c r="AW51" s="37">
        <v>83</v>
      </c>
      <c r="AX51" s="37">
        <v>131</v>
      </c>
      <c r="AY51" s="37">
        <v>109</v>
      </c>
      <c r="AZ51" s="37">
        <v>180</v>
      </c>
      <c r="BA51" s="37">
        <v>346</v>
      </c>
      <c r="BB51" s="37">
        <v>241</v>
      </c>
      <c r="BC51" s="37">
        <v>216</v>
      </c>
      <c r="BD51" s="37">
        <v>243</v>
      </c>
      <c r="BE51" s="37">
        <v>239</v>
      </c>
      <c r="BF51" s="37">
        <v>123</v>
      </c>
      <c r="BG51" s="37">
        <v>270</v>
      </c>
      <c r="BH51" s="30">
        <f t="shared" si="31"/>
        <v>4487</v>
      </c>
      <c r="BI51" s="37">
        <f t="shared" si="9"/>
        <v>1741</v>
      </c>
      <c r="BJ51" s="37">
        <f t="shared" si="10"/>
        <v>2276</v>
      </c>
      <c r="BK51" s="13">
        <f t="shared" si="11"/>
        <v>4017</v>
      </c>
      <c r="BL51" s="38">
        <f t="shared" si="32"/>
        <v>1055.9224739144665</v>
      </c>
      <c r="BM51" s="38">
        <f t="shared" si="33"/>
        <v>2961.077526085534</v>
      </c>
      <c r="BN51" s="39">
        <f t="shared" si="12"/>
        <v>3.772841163764429E-133</v>
      </c>
      <c r="BO51" s="40"/>
      <c r="BP51" s="13">
        <v>3.12</v>
      </c>
      <c r="BQ51" s="40">
        <v>2.1</v>
      </c>
      <c r="BR51" s="41"/>
      <c r="BS51" s="41"/>
      <c r="BT51" s="41"/>
      <c r="BU51" s="41"/>
      <c r="BV51" s="41"/>
      <c r="BW51" s="41"/>
      <c r="BY51" s="40"/>
      <c r="BZ51" s="40"/>
      <c r="CA51" s="40"/>
    </row>
    <row r="52" spans="1:79" ht="15.75">
      <c r="A52" s="29" t="s">
        <v>445</v>
      </c>
      <c r="B52" s="129" t="s">
        <v>446</v>
      </c>
      <c r="C52" s="30"/>
      <c r="D52" s="31" t="s">
        <v>331</v>
      </c>
      <c r="E52" s="31" t="s">
        <v>535</v>
      </c>
      <c r="F52" s="31" t="s">
        <v>536</v>
      </c>
      <c r="G52" s="32">
        <f t="shared" si="27"/>
        <v>3.6030656090297932</v>
      </c>
      <c r="H52" s="32"/>
      <c r="I52" s="59" t="s">
        <v>337</v>
      </c>
      <c r="J52" s="34" t="s">
        <v>737</v>
      </c>
      <c r="K52" s="33">
        <v>66</v>
      </c>
      <c r="L52" s="88">
        <v>594</v>
      </c>
      <c r="M52" s="33">
        <v>275</v>
      </c>
      <c r="N52" s="88">
        <v>915</v>
      </c>
      <c r="O52" s="33">
        <v>11</v>
      </c>
      <c r="P52" s="88">
        <v>64</v>
      </c>
      <c r="Q52" s="33">
        <v>294</v>
      </c>
      <c r="R52" s="88">
        <v>683</v>
      </c>
      <c r="S52" s="33">
        <f t="shared" si="6"/>
        <v>735</v>
      </c>
      <c r="T52" s="33">
        <f t="shared" si="7"/>
        <v>2167</v>
      </c>
      <c r="U52" s="35">
        <f t="shared" si="28"/>
        <v>1596.018007103631</v>
      </c>
      <c r="V52" s="35">
        <f t="shared" si="29"/>
        <v>1305.981992896369</v>
      </c>
      <c r="W52" s="36">
        <f t="shared" si="30"/>
        <v>1.836599673051296E-226</v>
      </c>
      <c r="X52" s="36"/>
      <c r="Y52" s="37">
        <v>22</v>
      </c>
      <c r="Z52" s="37">
        <v>6</v>
      </c>
      <c r="AA52" s="37">
        <v>6</v>
      </c>
      <c r="AB52" s="37">
        <v>5</v>
      </c>
      <c r="AC52" s="37">
        <v>22</v>
      </c>
      <c r="AD52" s="37">
        <v>71</v>
      </c>
      <c r="AE52" s="37">
        <v>72</v>
      </c>
      <c r="AF52" s="37">
        <v>96</v>
      </c>
      <c r="AG52" s="37">
        <v>38</v>
      </c>
      <c r="AH52" s="37">
        <v>131</v>
      </c>
      <c r="AI52" s="37">
        <v>1</v>
      </c>
      <c r="AJ52" s="37">
        <v>12</v>
      </c>
      <c r="AK52" s="37">
        <v>5</v>
      </c>
      <c r="AL52" s="37">
        <v>8</v>
      </c>
      <c r="AM52" s="30">
        <v>495</v>
      </c>
      <c r="AO52" s="37">
        <v>160</v>
      </c>
      <c r="AP52" s="37">
        <v>67</v>
      </c>
      <c r="AQ52" s="37">
        <v>47</v>
      </c>
      <c r="AR52" s="37">
        <v>190</v>
      </c>
      <c r="AS52" s="37">
        <v>97</v>
      </c>
      <c r="AT52" s="37">
        <v>369</v>
      </c>
      <c r="AU52" s="37">
        <v>84</v>
      </c>
      <c r="AV52" s="37">
        <v>94</v>
      </c>
      <c r="AW52" s="37">
        <v>36</v>
      </c>
      <c r="AX52" s="37">
        <v>77</v>
      </c>
      <c r="AY52" s="37">
        <v>50</v>
      </c>
      <c r="AZ52" s="37">
        <v>78</v>
      </c>
      <c r="BA52" s="37">
        <v>146</v>
      </c>
      <c r="BB52" s="37">
        <v>134</v>
      </c>
      <c r="BC52" s="37">
        <v>91</v>
      </c>
      <c r="BD52" s="37">
        <v>139</v>
      </c>
      <c r="BE52" s="37">
        <v>93</v>
      </c>
      <c r="BF52" s="37">
        <v>60</v>
      </c>
      <c r="BG52" s="37">
        <v>135</v>
      </c>
      <c r="BH52" s="30">
        <f t="shared" si="31"/>
        <v>2147</v>
      </c>
      <c r="BI52" s="37">
        <f t="shared" si="9"/>
        <v>870</v>
      </c>
      <c r="BJ52" s="37">
        <f t="shared" si="10"/>
        <v>1086</v>
      </c>
      <c r="BK52" s="13">
        <f t="shared" si="11"/>
        <v>1956</v>
      </c>
      <c r="BL52" s="38">
        <f t="shared" si="32"/>
        <v>514.1609058941241</v>
      </c>
      <c r="BM52" s="38">
        <f t="shared" si="33"/>
        <v>1441.839094105876</v>
      </c>
      <c r="BN52" s="39">
        <f t="shared" si="12"/>
        <v>1.237442008757734E-74</v>
      </c>
      <c r="BO52" s="40"/>
      <c r="BP52" s="13">
        <v>6.85</v>
      </c>
      <c r="BQ52" s="40">
        <v>3.26</v>
      </c>
      <c r="BR52" s="41"/>
      <c r="BS52" s="41"/>
      <c r="BT52" s="41"/>
      <c r="BU52" s="41"/>
      <c r="BV52" s="41"/>
      <c r="BW52" s="41"/>
      <c r="BY52" s="40"/>
      <c r="BZ52" s="40"/>
      <c r="CA52" s="40"/>
    </row>
    <row r="53" spans="1:79" ht="15.75">
      <c r="A53" s="29" t="s">
        <v>447</v>
      </c>
      <c r="B53" s="129" t="s">
        <v>707</v>
      </c>
      <c r="C53" s="30"/>
      <c r="D53" s="31" t="s">
        <v>534</v>
      </c>
      <c r="E53" s="31" t="s">
        <v>535</v>
      </c>
      <c r="F53" s="31" t="s">
        <v>536</v>
      </c>
      <c r="G53" s="32">
        <f t="shared" si="27"/>
        <v>2.6899224448283374</v>
      </c>
      <c r="H53" s="32"/>
      <c r="I53" s="59" t="s">
        <v>337</v>
      </c>
      <c r="J53" s="34" t="s">
        <v>737</v>
      </c>
      <c r="K53" s="33">
        <v>53</v>
      </c>
      <c r="L53" s="88">
        <v>429</v>
      </c>
      <c r="M53" s="33">
        <v>169</v>
      </c>
      <c r="N53" s="88">
        <v>583</v>
      </c>
      <c r="O53" s="33">
        <v>20</v>
      </c>
      <c r="P53" s="88">
        <v>45</v>
      </c>
      <c r="Q53" s="33">
        <v>143</v>
      </c>
      <c r="R53" s="88">
        <v>309</v>
      </c>
      <c r="S53" s="33">
        <f t="shared" si="6"/>
        <v>547</v>
      </c>
      <c r="T53" s="33">
        <f t="shared" si="7"/>
        <v>1204</v>
      </c>
      <c r="U53" s="35">
        <f t="shared" si="28"/>
        <v>963.0005273736932</v>
      </c>
      <c r="V53" s="35">
        <f t="shared" si="29"/>
        <v>787.9994726263068</v>
      </c>
      <c r="W53" s="36">
        <f t="shared" si="30"/>
        <v>7.742540863109387E-89</v>
      </c>
      <c r="X53" s="36"/>
      <c r="Y53" s="37">
        <v>6</v>
      </c>
      <c r="Z53" s="37">
        <v>6</v>
      </c>
      <c r="AA53" s="37">
        <v>5</v>
      </c>
      <c r="AB53" s="37">
        <v>6</v>
      </c>
      <c r="AC53" s="37">
        <v>18</v>
      </c>
      <c r="AD53" s="37">
        <v>83</v>
      </c>
      <c r="AE53" s="37">
        <v>81</v>
      </c>
      <c r="AF53" s="37">
        <v>93</v>
      </c>
      <c r="AG53" s="37">
        <v>26</v>
      </c>
      <c r="AH53" s="37">
        <v>62</v>
      </c>
      <c r="AI53" s="37">
        <v>3</v>
      </c>
      <c r="AJ53" s="37">
        <v>5</v>
      </c>
      <c r="AK53" s="37">
        <v>0</v>
      </c>
      <c r="AL53" s="37">
        <v>2</v>
      </c>
      <c r="AM53" s="30">
        <v>396</v>
      </c>
      <c r="AO53" s="37">
        <v>90</v>
      </c>
      <c r="AP53" s="37">
        <v>72</v>
      </c>
      <c r="AQ53" s="37">
        <v>40</v>
      </c>
      <c r="AR53" s="37">
        <v>151</v>
      </c>
      <c r="AS53" s="37">
        <v>54</v>
      </c>
      <c r="AT53" s="37">
        <v>225</v>
      </c>
      <c r="AU53" s="37">
        <v>62</v>
      </c>
      <c r="AV53" s="37">
        <v>59</v>
      </c>
      <c r="AW53" s="37">
        <v>23</v>
      </c>
      <c r="AX53" s="37">
        <v>43</v>
      </c>
      <c r="AY53" s="37">
        <v>39</v>
      </c>
      <c r="AZ53" s="37">
        <v>35</v>
      </c>
      <c r="BA53" s="37">
        <v>108</v>
      </c>
      <c r="BB53" s="37">
        <v>100</v>
      </c>
      <c r="BC53" s="37">
        <v>60</v>
      </c>
      <c r="BD53" s="37">
        <v>70</v>
      </c>
      <c r="BE53" s="37">
        <v>83</v>
      </c>
      <c r="BF53" s="37">
        <v>46</v>
      </c>
      <c r="BG53" s="37">
        <v>93</v>
      </c>
      <c r="BH53" s="30">
        <f t="shared" si="31"/>
        <v>1453</v>
      </c>
      <c r="BI53" s="37">
        <f t="shared" si="9"/>
        <v>574</v>
      </c>
      <c r="BJ53" s="37">
        <f t="shared" si="10"/>
        <v>724</v>
      </c>
      <c r="BK53" s="13">
        <f t="shared" si="11"/>
        <v>1298</v>
      </c>
      <c r="BL53" s="38">
        <f t="shared" si="32"/>
        <v>341.19675656982264</v>
      </c>
      <c r="BM53" s="38">
        <f t="shared" si="33"/>
        <v>956.8032434301774</v>
      </c>
      <c r="BN53" s="39">
        <f t="shared" si="12"/>
        <v>8.717291934026519E-49</v>
      </c>
      <c r="BO53" s="40"/>
      <c r="BP53" s="13">
        <v>3.96</v>
      </c>
      <c r="BQ53" s="40">
        <v>2.52</v>
      </c>
      <c r="BR53" s="41"/>
      <c r="BS53" s="41"/>
      <c r="BT53" s="41"/>
      <c r="BU53" s="41"/>
      <c r="BV53" s="41"/>
      <c r="BW53" s="41"/>
      <c r="BY53" s="40"/>
      <c r="BZ53" s="40"/>
      <c r="CA53" s="40"/>
    </row>
    <row r="54" spans="1:79" ht="15.75">
      <c r="A54" s="29" t="s">
        <v>708</v>
      </c>
      <c r="B54" s="129" t="s">
        <v>709</v>
      </c>
      <c r="C54" s="30"/>
      <c r="D54" s="31" t="s">
        <v>534</v>
      </c>
      <c r="E54" s="31" t="s">
        <v>535</v>
      </c>
      <c r="F54" s="31" t="s">
        <v>536</v>
      </c>
      <c r="G54" s="32">
        <f t="shared" si="27"/>
        <v>5.353662313342492</v>
      </c>
      <c r="H54" s="32"/>
      <c r="I54" s="59" t="s">
        <v>337</v>
      </c>
      <c r="J54" s="34" t="s">
        <v>737</v>
      </c>
      <c r="K54" s="33">
        <v>45</v>
      </c>
      <c r="L54" s="88">
        <v>410</v>
      </c>
      <c r="M54" s="33">
        <v>143</v>
      </c>
      <c r="N54" s="88">
        <v>562</v>
      </c>
      <c r="O54" s="33">
        <v>8</v>
      </c>
      <c r="P54" s="88">
        <v>57</v>
      </c>
      <c r="Q54" s="33">
        <v>296</v>
      </c>
      <c r="R54" s="88">
        <v>1277</v>
      </c>
      <c r="S54" s="33">
        <f t="shared" si="6"/>
        <v>520</v>
      </c>
      <c r="T54" s="33">
        <f t="shared" si="7"/>
        <v>2278</v>
      </c>
      <c r="U54" s="35">
        <f t="shared" si="28"/>
        <v>1538.8209455120466</v>
      </c>
      <c r="V54" s="35">
        <f t="shared" si="29"/>
        <v>1259.1790544879534</v>
      </c>
      <c r="W54" s="36">
        <f t="shared" si="30"/>
        <v>0</v>
      </c>
      <c r="X54" s="36"/>
      <c r="Y54" s="37">
        <v>3</v>
      </c>
      <c r="Z54" s="37">
        <v>2</v>
      </c>
      <c r="AA54" s="37">
        <v>2</v>
      </c>
      <c r="AB54" s="37">
        <v>13</v>
      </c>
      <c r="AC54" s="37">
        <v>26</v>
      </c>
      <c r="AD54" s="37">
        <v>78</v>
      </c>
      <c r="AE54" s="37">
        <v>70</v>
      </c>
      <c r="AF54" s="37">
        <v>84</v>
      </c>
      <c r="AG54" s="37">
        <v>39</v>
      </c>
      <c r="AH54" s="37">
        <v>80</v>
      </c>
      <c r="AI54" s="37">
        <v>23</v>
      </c>
      <c r="AJ54" s="37">
        <v>45</v>
      </c>
      <c r="AK54" s="37">
        <v>8</v>
      </c>
      <c r="AL54" s="37">
        <v>27</v>
      </c>
      <c r="AM54" s="30">
        <v>500</v>
      </c>
      <c r="AO54" s="37">
        <v>69</v>
      </c>
      <c r="AP54" s="37">
        <v>28</v>
      </c>
      <c r="AQ54" s="37">
        <v>19</v>
      </c>
      <c r="AR54" s="37">
        <v>122</v>
      </c>
      <c r="AS54" s="37">
        <v>67</v>
      </c>
      <c r="AT54" s="37">
        <v>278</v>
      </c>
      <c r="AU54" s="37">
        <v>53</v>
      </c>
      <c r="AV54" s="37">
        <v>46</v>
      </c>
      <c r="AW54" s="37">
        <v>24</v>
      </c>
      <c r="AX54" s="37">
        <v>31</v>
      </c>
      <c r="AY54" s="37">
        <v>26</v>
      </c>
      <c r="AZ54" s="37">
        <v>49</v>
      </c>
      <c r="BA54" s="37">
        <v>89</v>
      </c>
      <c r="BB54" s="37">
        <v>42</v>
      </c>
      <c r="BC54" s="37">
        <v>56</v>
      </c>
      <c r="BD54" s="37">
        <v>62</v>
      </c>
      <c r="BE54" s="37">
        <v>50</v>
      </c>
      <c r="BF54" s="37">
        <v>41</v>
      </c>
      <c r="BG54" s="37">
        <v>82</v>
      </c>
      <c r="BH54" s="30">
        <f t="shared" si="31"/>
        <v>1234</v>
      </c>
      <c r="BI54" s="37">
        <f t="shared" si="9"/>
        <v>590</v>
      </c>
      <c r="BJ54" s="37">
        <f t="shared" si="10"/>
        <v>566</v>
      </c>
      <c r="BK54" s="13">
        <f t="shared" si="11"/>
        <v>1156</v>
      </c>
      <c r="BL54" s="38">
        <f t="shared" si="32"/>
        <v>303.8701468372226</v>
      </c>
      <c r="BM54" s="38">
        <f t="shared" si="33"/>
        <v>852.1298531627774</v>
      </c>
      <c r="BN54" s="39">
        <f t="shared" si="12"/>
        <v>1.7842405957363823E-81</v>
      </c>
      <c r="BO54" s="40"/>
      <c r="BP54" s="13">
        <v>7.67</v>
      </c>
      <c r="BQ54" s="40">
        <v>5.28</v>
      </c>
      <c r="BR54" s="41"/>
      <c r="BS54" s="41"/>
      <c r="BT54" s="41"/>
      <c r="BU54" s="41"/>
      <c r="BV54" s="41"/>
      <c r="BW54" s="41"/>
      <c r="BY54" s="40"/>
      <c r="BZ54" s="40"/>
      <c r="CA54" s="40"/>
    </row>
    <row r="55" spans="1:79" ht="15.75">
      <c r="A55" s="29" t="s">
        <v>441</v>
      </c>
      <c r="B55" s="129" t="s">
        <v>442</v>
      </c>
      <c r="C55" s="30"/>
      <c r="D55" s="31" t="s">
        <v>534</v>
      </c>
      <c r="E55" s="31" t="s">
        <v>535</v>
      </c>
      <c r="F55" s="31" t="s">
        <v>536</v>
      </c>
      <c r="G55" s="32">
        <f t="shared" si="27"/>
        <v>3.735767791107595</v>
      </c>
      <c r="H55" s="32"/>
      <c r="I55" s="59" t="s">
        <v>337</v>
      </c>
      <c r="J55" s="34" t="s">
        <v>737</v>
      </c>
      <c r="K55" s="33">
        <v>15</v>
      </c>
      <c r="L55" s="88">
        <v>267</v>
      </c>
      <c r="M55" s="33">
        <v>31</v>
      </c>
      <c r="N55" s="88">
        <v>434</v>
      </c>
      <c r="O55" s="33">
        <v>7</v>
      </c>
      <c r="P55" s="88">
        <v>45</v>
      </c>
      <c r="Q55" s="33">
        <v>54</v>
      </c>
      <c r="R55" s="88">
        <v>502</v>
      </c>
      <c r="S55" s="33">
        <f t="shared" si="6"/>
        <v>334</v>
      </c>
      <c r="T55" s="33">
        <f t="shared" si="7"/>
        <v>1021</v>
      </c>
      <c r="U55" s="35">
        <f t="shared" si="28"/>
        <v>745.2117159288146</v>
      </c>
      <c r="V55" s="35">
        <f t="shared" si="29"/>
        <v>609.7882840711854</v>
      </c>
      <c r="W55" s="36">
        <f t="shared" si="30"/>
        <v>1.1533318090460364E-111</v>
      </c>
      <c r="X55" s="36"/>
      <c r="Y55" s="37">
        <v>0</v>
      </c>
      <c r="Z55" s="37">
        <v>0</v>
      </c>
      <c r="AA55" s="37">
        <v>1</v>
      </c>
      <c r="AB55" s="37">
        <v>4</v>
      </c>
      <c r="AC55" s="37">
        <v>15</v>
      </c>
      <c r="AD55" s="37">
        <v>21</v>
      </c>
      <c r="AE55" s="37">
        <v>31</v>
      </c>
      <c r="AF55" s="37">
        <v>42</v>
      </c>
      <c r="AG55" s="37">
        <v>27</v>
      </c>
      <c r="AH55" s="37">
        <v>25</v>
      </c>
      <c r="AI55" s="37">
        <v>3</v>
      </c>
      <c r="AJ55" s="37">
        <v>7</v>
      </c>
      <c r="AK55" s="37">
        <v>7</v>
      </c>
      <c r="AL55" s="37">
        <v>9</v>
      </c>
      <c r="AM55" s="30">
        <v>192</v>
      </c>
      <c r="AO55" s="37">
        <v>31</v>
      </c>
      <c r="AP55" s="37">
        <v>20</v>
      </c>
      <c r="AQ55" s="37">
        <v>14</v>
      </c>
      <c r="AR55" s="37">
        <v>45</v>
      </c>
      <c r="AS55" s="37">
        <v>23</v>
      </c>
      <c r="AT55" s="37">
        <v>97</v>
      </c>
      <c r="AU55" s="37">
        <v>23</v>
      </c>
      <c r="AV55" s="37">
        <v>13</v>
      </c>
      <c r="AW55" s="37">
        <v>5</v>
      </c>
      <c r="AX55" s="37">
        <v>16</v>
      </c>
      <c r="AY55" s="37">
        <v>15</v>
      </c>
      <c r="AZ55" s="37">
        <v>20</v>
      </c>
      <c r="BA55" s="37">
        <v>31</v>
      </c>
      <c r="BB55" s="37">
        <v>24</v>
      </c>
      <c r="BC55" s="37">
        <v>20</v>
      </c>
      <c r="BD55" s="37">
        <v>17</v>
      </c>
      <c r="BE55" s="37">
        <v>24</v>
      </c>
      <c r="BF55" s="37">
        <v>7</v>
      </c>
      <c r="BG55" s="37">
        <v>21</v>
      </c>
      <c r="BH55" s="30">
        <f t="shared" si="31"/>
        <v>466</v>
      </c>
      <c r="BI55" s="37">
        <f t="shared" si="9"/>
        <v>206</v>
      </c>
      <c r="BJ55" s="37">
        <f t="shared" si="10"/>
        <v>210</v>
      </c>
      <c r="BK55" s="13">
        <f t="shared" si="11"/>
        <v>416</v>
      </c>
      <c r="BL55" s="38">
        <f t="shared" si="32"/>
        <v>109.35119470958877</v>
      </c>
      <c r="BM55" s="38">
        <f t="shared" si="33"/>
        <v>306.64880529041125</v>
      </c>
      <c r="BN55" s="39">
        <f t="shared" si="12"/>
        <v>5.040607361342225E-27</v>
      </c>
      <c r="BO55" s="40"/>
      <c r="BP55" s="13">
        <v>3.58</v>
      </c>
      <c r="BQ55" s="40">
        <v>4.02</v>
      </c>
      <c r="BR55" s="41"/>
      <c r="BS55" s="41"/>
      <c r="BT55" s="41"/>
      <c r="BU55" s="41"/>
      <c r="BV55" s="41"/>
      <c r="BW55" s="41"/>
      <c r="BY55" s="40"/>
      <c r="BZ55" s="40"/>
      <c r="CA55" s="40"/>
    </row>
    <row r="56" spans="1:79" ht="15.75">
      <c r="A56" s="29" t="s">
        <v>101</v>
      </c>
      <c r="B56" s="129" t="s">
        <v>196</v>
      </c>
      <c r="C56" s="30"/>
      <c r="D56" s="31" t="s">
        <v>534</v>
      </c>
      <c r="E56" s="31" t="s">
        <v>535</v>
      </c>
      <c r="F56" s="31" t="s">
        <v>536</v>
      </c>
      <c r="G56" s="32">
        <f t="shared" si="27"/>
        <v>5.957034725996358</v>
      </c>
      <c r="H56" s="32"/>
      <c r="I56" s="59" t="s">
        <v>337</v>
      </c>
      <c r="J56" s="34" t="s">
        <v>938</v>
      </c>
      <c r="K56" s="33">
        <v>10</v>
      </c>
      <c r="L56" s="88">
        <v>172</v>
      </c>
      <c r="M56" s="33">
        <v>42</v>
      </c>
      <c r="N56" s="88">
        <v>349</v>
      </c>
      <c r="O56" s="33">
        <v>8</v>
      </c>
      <c r="P56" s="88">
        <v>57</v>
      </c>
      <c r="Q56" s="33">
        <v>123</v>
      </c>
      <c r="R56" s="88">
        <v>690</v>
      </c>
      <c r="S56" s="33">
        <f t="shared" si="6"/>
        <v>247</v>
      </c>
      <c r="T56" s="33">
        <f t="shared" si="7"/>
        <v>1204</v>
      </c>
      <c r="U56" s="35">
        <f t="shared" si="28"/>
        <v>798.0090035518155</v>
      </c>
      <c r="V56" s="35">
        <f t="shared" si="29"/>
        <v>652.9909964481845</v>
      </c>
      <c r="W56" s="36">
        <f t="shared" si="30"/>
        <v>7.217942712930578E-186</v>
      </c>
      <c r="X56" s="36"/>
      <c r="Y56" s="37">
        <v>3</v>
      </c>
      <c r="Z56" s="37">
        <v>0</v>
      </c>
      <c r="AA56" s="37">
        <v>3</v>
      </c>
      <c r="AB56" s="37">
        <v>9</v>
      </c>
      <c r="AC56" s="37">
        <v>10</v>
      </c>
      <c r="AD56" s="37">
        <v>38</v>
      </c>
      <c r="AE56" s="37">
        <v>14</v>
      </c>
      <c r="AF56" s="37">
        <v>54</v>
      </c>
      <c r="AG56" s="37">
        <v>26</v>
      </c>
      <c r="AH56" s="37">
        <v>17</v>
      </c>
      <c r="AI56" s="37">
        <v>2</v>
      </c>
      <c r="AJ56" s="37">
        <v>4</v>
      </c>
      <c r="AK56" s="37">
        <v>3</v>
      </c>
      <c r="AL56" s="37">
        <v>12</v>
      </c>
      <c r="AM56" s="30">
        <v>195</v>
      </c>
      <c r="AO56" s="37">
        <v>20</v>
      </c>
      <c r="AP56" s="37">
        <v>18</v>
      </c>
      <c r="AQ56" s="37">
        <v>2</v>
      </c>
      <c r="AR56" s="37">
        <v>36</v>
      </c>
      <c r="AS56" s="37">
        <v>16</v>
      </c>
      <c r="AT56" s="37">
        <v>73</v>
      </c>
      <c r="AU56" s="37">
        <v>14</v>
      </c>
      <c r="AV56" s="37">
        <v>11</v>
      </c>
      <c r="AW56" s="37">
        <v>3</v>
      </c>
      <c r="AX56" s="37">
        <v>10</v>
      </c>
      <c r="AY56" s="37">
        <v>8</v>
      </c>
      <c r="AZ56" s="37">
        <v>18</v>
      </c>
      <c r="BA56" s="37">
        <v>27</v>
      </c>
      <c r="BB56" s="37">
        <v>9</v>
      </c>
      <c r="BC56" s="37">
        <v>16</v>
      </c>
      <c r="BD56" s="37">
        <v>12</v>
      </c>
      <c r="BE56" s="37">
        <v>17</v>
      </c>
      <c r="BF56" s="37">
        <v>5</v>
      </c>
      <c r="BG56" s="37">
        <v>20</v>
      </c>
      <c r="BH56" s="30">
        <f t="shared" si="31"/>
        <v>335</v>
      </c>
      <c r="BI56" s="37">
        <f t="shared" si="9"/>
        <v>153</v>
      </c>
      <c r="BJ56" s="37">
        <f t="shared" si="10"/>
        <v>152</v>
      </c>
      <c r="BK56" s="13">
        <f t="shared" si="11"/>
        <v>305</v>
      </c>
      <c r="BL56" s="38">
        <f t="shared" si="32"/>
        <v>80.17335189044368</v>
      </c>
      <c r="BM56" s="38">
        <f t="shared" si="33"/>
        <v>224.82664810955634</v>
      </c>
      <c r="BN56" s="39">
        <f t="shared" si="12"/>
        <v>2.711374614080721E-21</v>
      </c>
      <c r="BO56" s="40"/>
      <c r="BP56" s="13">
        <v>8.49</v>
      </c>
      <c r="BQ56" s="40">
        <v>6.08</v>
      </c>
      <c r="BR56" s="41"/>
      <c r="BS56" s="41"/>
      <c r="BT56" s="41"/>
      <c r="BU56" s="41"/>
      <c r="BV56" s="41"/>
      <c r="BW56" s="41"/>
      <c r="BY56" s="40"/>
      <c r="BZ56" s="40"/>
      <c r="CA56" s="40"/>
    </row>
    <row r="57" spans="1:79" ht="15.75">
      <c r="A57" s="29" t="s">
        <v>478</v>
      </c>
      <c r="B57" s="129" t="s">
        <v>194</v>
      </c>
      <c r="C57" s="30"/>
      <c r="D57" s="31" t="s">
        <v>534</v>
      </c>
      <c r="E57" s="31" t="s">
        <v>535</v>
      </c>
      <c r="F57" s="31" t="s">
        <v>536</v>
      </c>
      <c r="G57" s="32">
        <f t="shared" si="27"/>
        <v>7.433246091509007</v>
      </c>
      <c r="H57" s="32"/>
      <c r="I57" s="59" t="s">
        <v>337</v>
      </c>
      <c r="J57" s="34" t="s">
        <v>78</v>
      </c>
      <c r="K57" s="33">
        <v>65</v>
      </c>
      <c r="L57" s="88">
        <v>586</v>
      </c>
      <c r="M57" s="33">
        <v>314</v>
      </c>
      <c r="N57" s="88">
        <v>1329</v>
      </c>
      <c r="O57" s="33">
        <v>34</v>
      </c>
      <c r="P57" s="88">
        <v>249</v>
      </c>
      <c r="Q57" s="33">
        <v>911</v>
      </c>
      <c r="R57" s="88">
        <v>3127</v>
      </c>
      <c r="S57" s="33">
        <f t="shared" si="6"/>
        <v>934</v>
      </c>
      <c r="T57" s="33">
        <f t="shared" si="7"/>
        <v>5681</v>
      </c>
      <c r="U57" s="35">
        <f t="shared" si="28"/>
        <v>3638.0631002724044</v>
      </c>
      <c r="V57" s="35">
        <f t="shared" si="29"/>
        <v>2976.9368997275956</v>
      </c>
      <c r="W57" s="36">
        <f t="shared" si="30"/>
        <v>0</v>
      </c>
      <c r="X57" s="36"/>
      <c r="Y57" s="37">
        <v>6</v>
      </c>
      <c r="Z57" s="37">
        <v>4</v>
      </c>
      <c r="AA57" s="37">
        <v>0</v>
      </c>
      <c r="AB57" s="37">
        <v>8</v>
      </c>
      <c r="AC57" s="37">
        <v>77</v>
      </c>
      <c r="AD57" s="37">
        <v>167</v>
      </c>
      <c r="AE57" s="37">
        <v>204</v>
      </c>
      <c r="AF57" s="37">
        <v>248</v>
      </c>
      <c r="AG57" s="37">
        <v>121</v>
      </c>
      <c r="AH57" s="37">
        <v>232</v>
      </c>
      <c r="AI57" s="37">
        <v>9</v>
      </c>
      <c r="AJ57" s="37">
        <v>24</v>
      </c>
      <c r="AK57" s="37">
        <v>9</v>
      </c>
      <c r="AL57" s="37">
        <v>14</v>
      </c>
      <c r="AM57" s="30">
        <v>1123</v>
      </c>
      <c r="AO57" s="37">
        <v>128</v>
      </c>
      <c r="AP57" s="37">
        <v>60</v>
      </c>
      <c r="AQ57" s="37">
        <v>47</v>
      </c>
      <c r="AR57" s="37">
        <v>260</v>
      </c>
      <c r="AS57" s="37">
        <v>148</v>
      </c>
      <c r="AT57" s="37">
        <v>513</v>
      </c>
      <c r="AU57" s="37">
        <v>131</v>
      </c>
      <c r="AV57" s="37">
        <v>95</v>
      </c>
      <c r="AW57" s="37">
        <v>37</v>
      </c>
      <c r="AX57" s="37">
        <v>71</v>
      </c>
      <c r="AY57" s="37">
        <v>45</v>
      </c>
      <c r="AZ57" s="37">
        <v>89</v>
      </c>
      <c r="BA57" s="37">
        <v>123</v>
      </c>
      <c r="BB57" s="37">
        <v>93</v>
      </c>
      <c r="BC57" s="37">
        <v>101</v>
      </c>
      <c r="BD57" s="37">
        <v>82</v>
      </c>
      <c r="BE57" s="37">
        <v>84</v>
      </c>
      <c r="BF57" s="37">
        <v>48</v>
      </c>
      <c r="BG57" s="37">
        <v>120</v>
      </c>
      <c r="BH57" s="30">
        <f t="shared" si="31"/>
        <v>2275</v>
      </c>
      <c r="BI57" s="37">
        <f t="shared" si="9"/>
        <v>1184</v>
      </c>
      <c r="BJ57" s="37">
        <f t="shared" si="10"/>
        <v>913</v>
      </c>
      <c r="BK57" s="13">
        <f t="shared" si="11"/>
        <v>2097</v>
      </c>
      <c r="BL57" s="38">
        <f t="shared" si="32"/>
        <v>551.224652177903</v>
      </c>
      <c r="BM57" s="38">
        <f t="shared" si="33"/>
        <v>1545.775347822097</v>
      </c>
      <c r="BN57" s="39">
        <f t="shared" si="12"/>
        <v>2.6478150207556656E-216</v>
      </c>
      <c r="BO57" s="40"/>
      <c r="BP57" s="13">
        <v>11.46</v>
      </c>
      <c r="BQ57" s="40">
        <v>7.15</v>
      </c>
      <c r="BR57" s="41"/>
      <c r="BS57" s="41"/>
      <c r="BT57" s="41"/>
      <c r="BU57" s="41"/>
      <c r="BV57" s="41"/>
      <c r="BW57" s="41"/>
      <c r="BY57" s="40"/>
      <c r="BZ57" s="40"/>
      <c r="CA57" s="40"/>
    </row>
    <row r="58" spans="1:79" ht="15.75">
      <c r="A58" s="29" t="s">
        <v>710</v>
      </c>
      <c r="B58" s="128" t="s">
        <v>193</v>
      </c>
      <c r="D58" s="31" t="s">
        <v>534</v>
      </c>
      <c r="E58" s="31" t="s">
        <v>535</v>
      </c>
      <c r="F58" s="31" t="s">
        <v>536</v>
      </c>
      <c r="G58" s="32">
        <f t="shared" si="27"/>
        <v>3.5774052701359422</v>
      </c>
      <c r="H58" s="32"/>
      <c r="I58" s="59" t="s">
        <v>337</v>
      </c>
      <c r="J58" s="34" t="s">
        <v>939</v>
      </c>
      <c r="K58" s="33">
        <v>19</v>
      </c>
      <c r="L58" s="88">
        <v>293</v>
      </c>
      <c r="M58" s="33">
        <v>73</v>
      </c>
      <c r="N58" s="88">
        <v>687</v>
      </c>
      <c r="O58" s="33">
        <v>44</v>
      </c>
      <c r="P58" s="88">
        <v>263</v>
      </c>
      <c r="Q58" s="33">
        <v>261</v>
      </c>
      <c r="R58" s="88">
        <v>791</v>
      </c>
      <c r="S58" s="33">
        <f t="shared" si="6"/>
        <v>619</v>
      </c>
      <c r="T58" s="33">
        <f t="shared" si="7"/>
        <v>1812</v>
      </c>
      <c r="U58" s="35">
        <f t="shared" si="28"/>
        <v>1336.9813147032828</v>
      </c>
      <c r="V58" s="35">
        <f t="shared" si="29"/>
        <v>1094.0186852967172</v>
      </c>
      <c r="W58" s="36">
        <f t="shared" si="30"/>
        <v>2.460845088636575E-188</v>
      </c>
      <c r="X58" s="36"/>
      <c r="Y58" s="34">
        <v>3</v>
      </c>
      <c r="Z58" s="34">
        <v>0</v>
      </c>
      <c r="AA58" s="34">
        <v>3</v>
      </c>
      <c r="AB58" s="34">
        <v>9</v>
      </c>
      <c r="AC58" s="34">
        <v>10</v>
      </c>
      <c r="AD58" s="34">
        <v>38</v>
      </c>
      <c r="AE58" s="34">
        <v>14</v>
      </c>
      <c r="AF58" s="34">
        <v>53</v>
      </c>
      <c r="AG58" s="34">
        <v>26</v>
      </c>
      <c r="AH58" s="34">
        <v>17</v>
      </c>
      <c r="AI58" s="34">
        <v>2</v>
      </c>
      <c r="AJ58" s="34">
        <v>4</v>
      </c>
      <c r="AK58" s="34">
        <v>3</v>
      </c>
      <c r="AL58" s="34">
        <v>12</v>
      </c>
      <c r="AM58" s="33">
        <v>194</v>
      </c>
      <c r="AO58" s="37">
        <v>65</v>
      </c>
      <c r="AP58" s="37">
        <v>51</v>
      </c>
      <c r="AQ58" s="37">
        <v>43</v>
      </c>
      <c r="AR58" s="37">
        <v>99</v>
      </c>
      <c r="AS58" s="37">
        <v>71</v>
      </c>
      <c r="AT58" s="37">
        <v>260</v>
      </c>
      <c r="AU58" s="37">
        <v>43</v>
      </c>
      <c r="AV58" s="37">
        <v>40</v>
      </c>
      <c r="AW58" s="37">
        <v>20</v>
      </c>
      <c r="AX58" s="37">
        <v>26</v>
      </c>
      <c r="AY58" s="37">
        <v>26</v>
      </c>
      <c r="AZ58" s="37">
        <v>40</v>
      </c>
      <c r="BA58" s="37">
        <v>59</v>
      </c>
      <c r="BB58" s="37">
        <v>43</v>
      </c>
      <c r="BC58" s="37">
        <v>44</v>
      </c>
      <c r="BD58" s="37">
        <v>41</v>
      </c>
      <c r="BE58" s="37">
        <v>38</v>
      </c>
      <c r="BF58" s="37">
        <v>19</v>
      </c>
      <c r="BG58" s="37">
        <v>59</v>
      </c>
      <c r="BH58" s="30">
        <f t="shared" si="31"/>
        <v>1087</v>
      </c>
      <c r="BI58" s="37">
        <f t="shared" si="9"/>
        <v>533</v>
      </c>
      <c r="BJ58" s="37">
        <f t="shared" si="10"/>
        <v>434</v>
      </c>
      <c r="BK58" s="13">
        <f t="shared" si="11"/>
        <v>967</v>
      </c>
      <c r="BL58" s="38">
        <f t="shared" si="32"/>
        <v>254.18895501002964</v>
      </c>
      <c r="BM58" s="38">
        <f t="shared" si="33"/>
        <v>712.8110449899704</v>
      </c>
      <c r="BN58" s="39">
        <f t="shared" si="12"/>
        <v>3.187003093241314E-92</v>
      </c>
      <c r="BO58" s="40"/>
      <c r="BP58" s="13">
        <v>4.91</v>
      </c>
      <c r="BQ58" s="40">
        <v>3.56</v>
      </c>
      <c r="BR58" s="41"/>
      <c r="BS58" s="41"/>
      <c r="BT58" s="41"/>
      <c r="BU58" s="41"/>
      <c r="BV58" s="41"/>
      <c r="BW58" s="41"/>
      <c r="BY58" s="40"/>
      <c r="BZ58" s="40"/>
      <c r="CA58" s="40"/>
    </row>
    <row r="59" spans="1:75" ht="15.75">
      <c r="A59" s="29" t="s">
        <v>873</v>
      </c>
      <c r="B59" s="129" t="s">
        <v>43</v>
      </c>
      <c r="C59" s="30"/>
      <c r="D59" s="31" t="s">
        <v>534</v>
      </c>
      <c r="E59" s="31" t="s">
        <v>535</v>
      </c>
      <c r="F59" s="31" t="s">
        <v>536</v>
      </c>
      <c r="G59" s="32">
        <f t="shared" si="27"/>
        <v>6.314093977983682</v>
      </c>
      <c r="H59" s="32"/>
      <c r="I59" s="59" t="s">
        <v>337</v>
      </c>
      <c r="J59" s="34" t="s">
        <v>940</v>
      </c>
      <c r="K59" s="33">
        <v>8</v>
      </c>
      <c r="L59" s="88">
        <v>102</v>
      </c>
      <c r="M59" s="33">
        <v>41</v>
      </c>
      <c r="N59" s="88">
        <v>238</v>
      </c>
      <c r="O59" s="33">
        <v>2</v>
      </c>
      <c r="P59" s="88">
        <v>20</v>
      </c>
      <c r="Q59" s="33">
        <v>66</v>
      </c>
      <c r="R59" s="88">
        <v>337</v>
      </c>
      <c r="S59" s="33">
        <f t="shared" si="6"/>
        <v>132</v>
      </c>
      <c r="T59" s="33">
        <f t="shared" si="7"/>
        <v>682</v>
      </c>
      <c r="U59" s="35">
        <f t="shared" si="28"/>
        <v>447.67700130336164</v>
      </c>
      <c r="V59" s="35">
        <f t="shared" si="29"/>
        <v>366.32299869663836</v>
      </c>
      <c r="W59" s="36">
        <f t="shared" si="30"/>
        <v>1.400140327205967E-109</v>
      </c>
      <c r="X59" s="36"/>
      <c r="Y59" s="37">
        <v>0</v>
      </c>
      <c r="Z59" s="37">
        <v>0</v>
      </c>
      <c r="AA59" s="37">
        <v>0</v>
      </c>
      <c r="AB59" s="37">
        <v>2</v>
      </c>
      <c r="AC59" s="37">
        <v>15</v>
      </c>
      <c r="AD59" s="37">
        <v>13</v>
      </c>
      <c r="AE59" s="37">
        <v>18</v>
      </c>
      <c r="AF59" s="37">
        <v>27</v>
      </c>
      <c r="AG59" s="37">
        <v>11</v>
      </c>
      <c r="AH59" s="37">
        <v>12</v>
      </c>
      <c r="AI59" s="37">
        <v>3</v>
      </c>
      <c r="AJ59" s="37">
        <v>2</v>
      </c>
      <c r="AK59" s="37">
        <v>2</v>
      </c>
      <c r="AL59" s="37">
        <v>1</v>
      </c>
      <c r="AM59" s="30">
        <v>106</v>
      </c>
      <c r="AO59" s="34">
        <v>10</v>
      </c>
      <c r="AP59" s="34">
        <v>2</v>
      </c>
      <c r="AQ59" s="34">
        <v>3</v>
      </c>
      <c r="AR59" s="34">
        <v>19</v>
      </c>
      <c r="AS59" s="34">
        <v>20</v>
      </c>
      <c r="AT59" s="34">
        <v>31</v>
      </c>
      <c r="AU59" s="34">
        <v>9</v>
      </c>
      <c r="AV59" s="34">
        <v>2</v>
      </c>
      <c r="AW59" s="34">
        <v>6</v>
      </c>
      <c r="AX59" s="34">
        <v>3</v>
      </c>
      <c r="AY59" s="34">
        <v>3</v>
      </c>
      <c r="AZ59" s="34">
        <v>3</v>
      </c>
      <c r="BA59" s="34">
        <v>16</v>
      </c>
      <c r="BB59" s="34">
        <v>4</v>
      </c>
      <c r="BC59" s="34">
        <v>9</v>
      </c>
      <c r="BD59" s="34">
        <v>6</v>
      </c>
      <c r="BE59" s="34">
        <v>7</v>
      </c>
      <c r="BF59" s="34">
        <v>2</v>
      </c>
      <c r="BG59" s="34">
        <v>11</v>
      </c>
      <c r="BH59" s="30">
        <f t="shared" si="31"/>
        <v>166</v>
      </c>
      <c r="BI59" s="37">
        <f t="shared" si="9"/>
        <v>87</v>
      </c>
      <c r="BJ59" s="37">
        <f t="shared" si="10"/>
        <v>71</v>
      </c>
      <c r="BK59" s="13">
        <f t="shared" si="11"/>
        <v>158</v>
      </c>
      <c r="BL59" s="38">
        <f t="shared" si="32"/>
        <v>41.53242491373804</v>
      </c>
      <c r="BM59" s="38">
        <f t="shared" si="33"/>
        <v>116.46757508626197</v>
      </c>
      <c r="BN59" s="39">
        <f t="shared" si="12"/>
        <v>2.079708025446104E-16</v>
      </c>
      <c r="BO59" s="40"/>
      <c r="BP59" s="13">
        <v>9.91</v>
      </c>
      <c r="BQ59" s="40">
        <v>6.32</v>
      </c>
      <c r="BR59" s="41"/>
      <c r="BS59" s="41"/>
      <c r="BT59" s="41"/>
      <c r="BU59" s="41"/>
      <c r="BV59" s="41"/>
      <c r="BW59" s="41"/>
    </row>
    <row r="60" spans="1:79" ht="15.75">
      <c r="A60" s="29" t="s">
        <v>166</v>
      </c>
      <c r="B60" s="129" t="s">
        <v>195</v>
      </c>
      <c r="C60" s="30"/>
      <c r="D60" s="31" t="s">
        <v>534</v>
      </c>
      <c r="E60" s="31" t="s">
        <v>814</v>
      </c>
      <c r="F60" s="31" t="s">
        <v>536</v>
      </c>
      <c r="G60" s="32">
        <f t="shared" si="27"/>
        <v>3.314899338441433</v>
      </c>
      <c r="H60" s="32"/>
      <c r="I60" s="59" t="s">
        <v>337</v>
      </c>
      <c r="J60" s="34" t="s">
        <v>1044</v>
      </c>
      <c r="K60" s="33">
        <v>1</v>
      </c>
      <c r="L60" s="88">
        <v>60</v>
      </c>
      <c r="M60" s="33">
        <v>10</v>
      </c>
      <c r="N60" s="88">
        <v>105</v>
      </c>
      <c r="O60" s="33">
        <v>0</v>
      </c>
      <c r="P60" s="88">
        <v>19</v>
      </c>
      <c r="Q60" s="33">
        <v>15</v>
      </c>
      <c r="R60" s="88">
        <v>87</v>
      </c>
      <c r="S60" s="33">
        <f t="shared" si="6"/>
        <v>80</v>
      </c>
      <c r="T60" s="33">
        <f t="shared" si="7"/>
        <v>217</v>
      </c>
      <c r="U60" s="35">
        <f t="shared" si="28"/>
        <v>163.341608583659</v>
      </c>
      <c r="V60" s="35">
        <f t="shared" si="29"/>
        <v>133.658391416341</v>
      </c>
      <c r="W60" s="36">
        <f t="shared" si="30"/>
        <v>2.4629853172791013E-22</v>
      </c>
      <c r="X60" s="36"/>
      <c r="Y60" s="37">
        <v>0</v>
      </c>
      <c r="Z60" s="37">
        <v>0</v>
      </c>
      <c r="AA60" s="37">
        <v>0</v>
      </c>
      <c r="AB60" s="37">
        <v>2</v>
      </c>
      <c r="AC60" s="37">
        <v>5</v>
      </c>
      <c r="AD60" s="37">
        <v>12</v>
      </c>
      <c r="AE60" s="37">
        <v>4</v>
      </c>
      <c r="AF60" s="37">
        <v>14</v>
      </c>
      <c r="AG60" s="37">
        <v>7</v>
      </c>
      <c r="AH60" s="37">
        <v>9</v>
      </c>
      <c r="AI60" s="37">
        <v>0</v>
      </c>
      <c r="AJ60" s="37">
        <v>1</v>
      </c>
      <c r="AK60" s="37">
        <v>1</v>
      </c>
      <c r="AL60" s="37">
        <v>0</v>
      </c>
      <c r="AM60" s="30">
        <v>55</v>
      </c>
      <c r="AO60" s="37">
        <v>1</v>
      </c>
      <c r="AP60" s="37">
        <v>3</v>
      </c>
      <c r="AQ60" s="37">
        <v>3</v>
      </c>
      <c r="AR60" s="37">
        <v>4</v>
      </c>
      <c r="AS60" s="37">
        <v>4</v>
      </c>
      <c r="AT60" s="37">
        <v>21</v>
      </c>
      <c r="AU60" s="37">
        <v>2</v>
      </c>
      <c r="AV60" s="37">
        <v>1</v>
      </c>
      <c r="AW60" s="37">
        <v>2</v>
      </c>
      <c r="AX60" s="37">
        <v>4</v>
      </c>
      <c r="AY60" s="37">
        <v>2</v>
      </c>
      <c r="AZ60" s="37">
        <v>0</v>
      </c>
      <c r="BA60" s="37">
        <v>2</v>
      </c>
      <c r="BB60" s="37">
        <v>0</v>
      </c>
      <c r="BC60" s="37">
        <v>3</v>
      </c>
      <c r="BD60" s="37">
        <v>4</v>
      </c>
      <c r="BE60" s="37">
        <v>2</v>
      </c>
      <c r="BF60" s="37">
        <v>2</v>
      </c>
      <c r="BG60" s="37">
        <v>6</v>
      </c>
      <c r="BH60" s="30">
        <f t="shared" si="31"/>
        <v>66</v>
      </c>
      <c r="BI60" s="37">
        <f t="shared" si="9"/>
        <v>34</v>
      </c>
      <c r="BJ60" s="37">
        <f t="shared" si="10"/>
        <v>22</v>
      </c>
      <c r="BK60" s="13">
        <f t="shared" si="11"/>
        <v>56</v>
      </c>
      <c r="BL60" s="38">
        <f t="shared" si="32"/>
        <v>14.720353133983103</v>
      </c>
      <c r="BM60" s="38">
        <f t="shared" si="33"/>
        <v>41.279646866016904</v>
      </c>
      <c r="BN60" s="39">
        <f t="shared" si="12"/>
        <v>4.832750119914336E-09</v>
      </c>
      <c r="BO60" s="40"/>
      <c r="BP60" s="13">
        <v>23.16</v>
      </c>
      <c r="BQ60" s="40">
        <v>3.26</v>
      </c>
      <c r="BR60" s="41"/>
      <c r="BS60" s="41"/>
      <c r="BT60" s="41"/>
      <c r="BU60" s="41"/>
      <c r="BV60" s="41"/>
      <c r="BW60" s="41"/>
      <c r="BY60" s="40"/>
      <c r="BZ60" s="40"/>
      <c r="CA60" s="40"/>
    </row>
    <row r="61" spans="2:66" ht="15.75">
      <c r="B61" s="131"/>
      <c r="G61" s="32"/>
      <c r="H61" s="32"/>
      <c r="S61" s="33">
        <f t="shared" si="6"/>
        <v>0</v>
      </c>
      <c r="T61" s="33">
        <f t="shared" si="7"/>
        <v>0</v>
      </c>
      <c r="BI61" s="37">
        <f t="shared" si="9"/>
      </c>
      <c r="BJ61" s="37"/>
      <c r="BL61" s="38"/>
      <c r="BM61" s="38"/>
      <c r="BN61" s="39"/>
    </row>
    <row r="62" spans="1:79" ht="15.75">
      <c r="A62" s="29" t="s">
        <v>91</v>
      </c>
      <c r="B62" s="129" t="s">
        <v>91</v>
      </c>
      <c r="D62" s="31" t="s">
        <v>534</v>
      </c>
      <c r="E62" s="31" t="s">
        <v>535</v>
      </c>
      <c r="F62" s="31" t="s">
        <v>536</v>
      </c>
      <c r="G62" s="32">
        <f aca="true" t="shared" si="34" ref="G62:G69">($T62/$V$412)/((MAX($S62,1))/$U$412)</f>
        <v>5.618599755389099</v>
      </c>
      <c r="H62" s="32"/>
      <c r="I62" s="59" t="s">
        <v>219</v>
      </c>
      <c r="J62" s="34" t="s">
        <v>941</v>
      </c>
      <c r="K62" s="33">
        <v>13</v>
      </c>
      <c r="L62" s="88">
        <v>294</v>
      </c>
      <c r="M62" s="33">
        <v>99</v>
      </c>
      <c r="N62" s="88">
        <v>497</v>
      </c>
      <c r="O62" s="33">
        <v>12</v>
      </c>
      <c r="P62" s="88">
        <v>91</v>
      </c>
      <c r="Q62" s="33">
        <v>275</v>
      </c>
      <c r="R62" s="88">
        <v>1014</v>
      </c>
      <c r="S62" s="33">
        <f t="shared" si="6"/>
        <v>410</v>
      </c>
      <c r="T62" s="33">
        <f t="shared" si="7"/>
        <v>1885</v>
      </c>
      <c r="U62" s="35">
        <f aca="true" t="shared" si="35" ref="U62:U69">(S62+T62)*($S$412/($S$412+$T$412))</f>
        <v>1262.1851572373648</v>
      </c>
      <c r="V62" s="35">
        <f aca="true" t="shared" si="36" ref="V62:V69">(S62+T62)*($T$412/($S$412+$T$412))</f>
        <v>1032.8148427626352</v>
      </c>
      <c r="W62" s="36">
        <f aca="true" t="shared" si="37" ref="W62:W69">CHITEST(S62:T62,U62:V62)</f>
        <v>5.28105257541579E-280</v>
      </c>
      <c r="X62" s="36"/>
      <c r="Y62" s="34">
        <v>1</v>
      </c>
      <c r="Z62" s="34">
        <v>1</v>
      </c>
      <c r="AA62" s="34">
        <v>0</v>
      </c>
      <c r="AB62" s="34">
        <v>5</v>
      </c>
      <c r="AC62" s="34">
        <v>11</v>
      </c>
      <c r="AD62" s="34">
        <v>40</v>
      </c>
      <c r="AE62" s="34">
        <v>27</v>
      </c>
      <c r="AF62" s="34">
        <v>66</v>
      </c>
      <c r="AG62" s="34">
        <v>28</v>
      </c>
      <c r="AH62" s="34">
        <v>57</v>
      </c>
      <c r="AI62" s="34">
        <v>2</v>
      </c>
      <c r="AJ62" s="34">
        <v>8</v>
      </c>
      <c r="AK62" s="34">
        <v>1</v>
      </c>
      <c r="AL62" s="34">
        <v>4</v>
      </c>
      <c r="AM62" s="33">
        <v>251</v>
      </c>
      <c r="AO62" s="37">
        <v>43</v>
      </c>
      <c r="AP62" s="37">
        <v>27</v>
      </c>
      <c r="AQ62" s="37">
        <v>11</v>
      </c>
      <c r="AR62" s="37">
        <v>46</v>
      </c>
      <c r="AS62" s="37">
        <v>25</v>
      </c>
      <c r="AT62" s="37">
        <v>114</v>
      </c>
      <c r="AU62" s="37">
        <v>30</v>
      </c>
      <c r="AV62" s="37">
        <v>17</v>
      </c>
      <c r="AW62" s="37">
        <v>7</v>
      </c>
      <c r="AX62" s="37">
        <v>16</v>
      </c>
      <c r="AY62" s="37">
        <v>16</v>
      </c>
      <c r="AZ62" s="37">
        <v>26</v>
      </c>
      <c r="BA62" s="37">
        <v>47</v>
      </c>
      <c r="BB62" s="37">
        <v>27</v>
      </c>
      <c r="BC62" s="37">
        <v>32</v>
      </c>
      <c r="BD62" s="37">
        <v>25</v>
      </c>
      <c r="BE62" s="37">
        <v>35</v>
      </c>
      <c r="BF62" s="37">
        <v>18</v>
      </c>
      <c r="BG62" s="37">
        <v>47</v>
      </c>
      <c r="BH62" s="30">
        <f>SUM(AO62:BG62)</f>
        <v>609</v>
      </c>
      <c r="BI62" s="37">
        <f t="shared" si="9"/>
        <v>239</v>
      </c>
      <c r="BJ62" s="37">
        <f t="shared" si="10"/>
        <v>316</v>
      </c>
      <c r="BK62" s="13">
        <f t="shared" si="11"/>
        <v>555</v>
      </c>
      <c r="BL62" s="38">
        <f aca="true" t="shared" si="38" ref="BL62:BL69">BK62*($BI$412/($BI$412+$BJ$412))</f>
        <v>145.88921409572538</v>
      </c>
      <c r="BM62" s="38">
        <f aca="true" t="shared" si="39" ref="BM62:BM69">BK62*($BJ$412/($BI$412+$BJ$412))</f>
        <v>409.1107859042746</v>
      </c>
      <c r="BN62" s="39">
        <f t="shared" si="12"/>
        <v>2.7393500842308023E-19</v>
      </c>
      <c r="BO62" s="40"/>
      <c r="BP62" s="13">
        <v>13.86</v>
      </c>
      <c r="BQ62" s="40">
        <v>5.26</v>
      </c>
      <c r="BR62" s="41"/>
      <c r="BS62" s="41"/>
      <c r="BT62" s="41"/>
      <c r="BU62" s="41"/>
      <c r="BV62" s="41"/>
      <c r="BW62" s="41"/>
      <c r="BY62" s="40"/>
      <c r="BZ62" s="40"/>
      <c r="CA62" s="40"/>
    </row>
    <row r="63" spans="1:79" ht="15.75">
      <c r="A63" s="29" t="s">
        <v>126</v>
      </c>
      <c r="B63" s="129" t="s">
        <v>126</v>
      </c>
      <c r="C63" s="30"/>
      <c r="D63" s="44" t="s">
        <v>821</v>
      </c>
      <c r="E63" s="31" t="s">
        <v>535</v>
      </c>
      <c r="F63" s="31" t="s">
        <v>536</v>
      </c>
      <c r="G63" s="32">
        <f t="shared" si="34"/>
        <v>8.034170513118918</v>
      </c>
      <c r="H63" s="32"/>
      <c r="I63" s="59" t="s">
        <v>219</v>
      </c>
      <c r="J63" s="34" t="s">
        <v>941</v>
      </c>
      <c r="K63" s="33">
        <v>11</v>
      </c>
      <c r="L63" s="88">
        <v>225</v>
      </c>
      <c r="M63" s="33">
        <v>32</v>
      </c>
      <c r="N63" s="88">
        <v>290</v>
      </c>
      <c r="O63" s="33">
        <v>28</v>
      </c>
      <c r="P63" s="88">
        <v>154</v>
      </c>
      <c r="Q63" s="33">
        <v>166</v>
      </c>
      <c r="R63" s="88">
        <v>2260</v>
      </c>
      <c r="S63" s="33">
        <f t="shared" si="6"/>
        <v>418</v>
      </c>
      <c r="T63" s="33">
        <f t="shared" si="7"/>
        <v>2748</v>
      </c>
      <c r="U63" s="35">
        <f t="shared" si="35"/>
        <v>1741.2105480668833</v>
      </c>
      <c r="V63" s="35">
        <f t="shared" si="36"/>
        <v>1424.7894519331167</v>
      </c>
      <c r="W63" s="36">
        <f t="shared" si="37"/>
        <v>0</v>
      </c>
      <c r="X63" s="36"/>
      <c r="Y63" s="37">
        <v>3</v>
      </c>
      <c r="Z63" s="37">
        <v>3</v>
      </c>
      <c r="AA63" s="37">
        <v>4</v>
      </c>
      <c r="AB63" s="37">
        <v>22</v>
      </c>
      <c r="AC63" s="37">
        <v>24</v>
      </c>
      <c r="AD63" s="37">
        <v>53</v>
      </c>
      <c r="AE63" s="37">
        <v>43</v>
      </c>
      <c r="AF63" s="37">
        <v>65</v>
      </c>
      <c r="AG63" s="37">
        <v>57</v>
      </c>
      <c r="AH63" s="37">
        <v>112</v>
      </c>
      <c r="AI63" s="37">
        <v>16</v>
      </c>
      <c r="AJ63" s="37">
        <v>58</v>
      </c>
      <c r="AK63" s="37">
        <v>49</v>
      </c>
      <c r="AL63" s="37">
        <v>71</v>
      </c>
      <c r="AM63" s="30">
        <v>580</v>
      </c>
      <c r="AO63" s="37">
        <v>32</v>
      </c>
      <c r="AP63" s="37">
        <v>25</v>
      </c>
      <c r="AQ63" s="37">
        <v>16</v>
      </c>
      <c r="AR63" s="37">
        <v>41</v>
      </c>
      <c r="AS63" s="37">
        <v>23</v>
      </c>
      <c r="AT63" s="37">
        <v>84</v>
      </c>
      <c r="AU63" s="37">
        <v>17</v>
      </c>
      <c r="AV63" s="37">
        <v>12</v>
      </c>
      <c r="AW63" s="37">
        <v>3</v>
      </c>
      <c r="AX63" s="37">
        <v>20</v>
      </c>
      <c r="AY63" s="37">
        <v>16</v>
      </c>
      <c r="AZ63" s="37">
        <v>25</v>
      </c>
      <c r="BA63" s="37">
        <v>45</v>
      </c>
      <c r="BB63" s="37">
        <v>25</v>
      </c>
      <c r="BC63" s="37">
        <v>34</v>
      </c>
      <c r="BD63" s="37">
        <v>26</v>
      </c>
      <c r="BE63" s="37">
        <v>25</v>
      </c>
      <c r="BF63" s="37">
        <v>12</v>
      </c>
      <c r="BG63" s="37">
        <v>42</v>
      </c>
      <c r="BH63" s="30">
        <f>SUM(AO63:BG63)</f>
        <v>523</v>
      </c>
      <c r="BI63" s="37">
        <f t="shared" si="9"/>
        <v>180</v>
      </c>
      <c r="BJ63" s="37">
        <f t="shared" si="10"/>
        <v>282</v>
      </c>
      <c r="BK63" s="13">
        <f t="shared" si="11"/>
        <v>462</v>
      </c>
      <c r="BL63" s="38">
        <f t="shared" si="38"/>
        <v>121.4429133553606</v>
      </c>
      <c r="BM63" s="38">
        <f t="shared" si="39"/>
        <v>340.5570866446394</v>
      </c>
      <c r="BN63" s="39">
        <f t="shared" si="12"/>
        <v>6.055301135250149E-10</v>
      </c>
      <c r="BO63" s="40"/>
      <c r="BP63" s="13">
        <v>4.7</v>
      </c>
      <c r="BQ63" s="40">
        <v>9.02</v>
      </c>
      <c r="BR63" s="41"/>
      <c r="BS63" s="41"/>
      <c r="BT63" s="41"/>
      <c r="BU63" s="41"/>
      <c r="BV63" s="41"/>
      <c r="BW63" s="41"/>
      <c r="BY63" s="40"/>
      <c r="BZ63" s="40"/>
      <c r="CA63" s="40"/>
    </row>
    <row r="64" spans="1:79" ht="15.75">
      <c r="A64" s="29" t="s">
        <v>877</v>
      </c>
      <c r="B64" s="129" t="s">
        <v>47</v>
      </c>
      <c r="C64" s="30"/>
      <c r="D64" s="31" t="s">
        <v>534</v>
      </c>
      <c r="E64" s="31" t="s">
        <v>814</v>
      </c>
      <c r="F64" s="31" t="s">
        <v>536</v>
      </c>
      <c r="G64" s="32">
        <f t="shared" si="34"/>
        <v>4.348709886805686</v>
      </c>
      <c r="H64" s="32"/>
      <c r="I64" s="59" t="s">
        <v>219</v>
      </c>
      <c r="J64" s="34" t="s">
        <v>694</v>
      </c>
      <c r="K64" s="33">
        <v>8</v>
      </c>
      <c r="L64" s="88">
        <v>48</v>
      </c>
      <c r="M64" s="33">
        <v>10</v>
      </c>
      <c r="N64" s="88">
        <v>72</v>
      </c>
      <c r="O64" s="33">
        <v>8</v>
      </c>
      <c r="P64" s="88">
        <v>13</v>
      </c>
      <c r="Q64" s="33">
        <v>41</v>
      </c>
      <c r="R64" s="88">
        <v>151</v>
      </c>
      <c r="S64" s="33">
        <f t="shared" si="6"/>
        <v>77</v>
      </c>
      <c r="T64" s="33">
        <f t="shared" si="7"/>
        <v>274</v>
      </c>
      <c r="U64" s="35">
        <f t="shared" si="35"/>
        <v>193.04008287159698</v>
      </c>
      <c r="V64" s="35">
        <f t="shared" si="36"/>
        <v>157.95991712840302</v>
      </c>
      <c r="W64" s="36">
        <f t="shared" si="37"/>
        <v>1.4009448207693223E-35</v>
      </c>
      <c r="X64" s="36"/>
      <c r="Y64" s="37">
        <v>5</v>
      </c>
      <c r="Z64" s="37">
        <v>4</v>
      </c>
      <c r="AA64" s="37">
        <v>5</v>
      </c>
      <c r="AB64" s="37">
        <v>3</v>
      </c>
      <c r="AC64" s="37">
        <v>11</v>
      </c>
      <c r="AD64" s="37">
        <v>25</v>
      </c>
      <c r="AE64" s="37">
        <v>23</v>
      </c>
      <c r="AF64" s="37">
        <v>45</v>
      </c>
      <c r="AG64" s="37">
        <v>25</v>
      </c>
      <c r="AH64" s="37">
        <v>21</v>
      </c>
      <c r="AI64" s="37">
        <v>3</v>
      </c>
      <c r="AJ64" s="37">
        <v>2</v>
      </c>
      <c r="AK64" s="37">
        <v>5</v>
      </c>
      <c r="AL64" s="37">
        <v>10</v>
      </c>
      <c r="AM64" s="30">
        <v>187</v>
      </c>
      <c r="AO64" s="34">
        <v>6</v>
      </c>
      <c r="AP64" s="34">
        <v>3</v>
      </c>
      <c r="AQ64" s="34">
        <v>2</v>
      </c>
      <c r="AR64" s="34">
        <v>8</v>
      </c>
      <c r="AS64" s="34">
        <v>3</v>
      </c>
      <c r="AT64" s="34">
        <v>17</v>
      </c>
      <c r="AU64" s="34">
        <v>5</v>
      </c>
      <c r="AV64" s="34">
        <v>6</v>
      </c>
      <c r="AW64" s="34">
        <v>1</v>
      </c>
      <c r="AX64" s="34">
        <v>7</v>
      </c>
      <c r="AY64" s="34">
        <v>1</v>
      </c>
      <c r="AZ64" s="34">
        <v>5</v>
      </c>
      <c r="BA64" s="34">
        <v>7</v>
      </c>
      <c r="BB64" s="34">
        <v>14</v>
      </c>
      <c r="BC64" s="34">
        <v>8</v>
      </c>
      <c r="BD64" s="34">
        <v>3</v>
      </c>
      <c r="BE64" s="34">
        <v>5</v>
      </c>
      <c r="BF64" s="34">
        <v>2</v>
      </c>
      <c r="BG64" s="34">
        <v>11</v>
      </c>
      <c r="BH64" s="30">
        <f>SUM(AO64:BG64)</f>
        <v>114</v>
      </c>
      <c r="BI64" s="37">
        <f t="shared" si="9"/>
        <v>40</v>
      </c>
      <c r="BJ64" s="37">
        <f t="shared" si="10"/>
        <v>62</v>
      </c>
      <c r="BK64" s="13">
        <f t="shared" si="11"/>
        <v>102</v>
      </c>
      <c r="BL64" s="38">
        <f t="shared" si="38"/>
        <v>26.812071779754937</v>
      </c>
      <c r="BM64" s="38">
        <f t="shared" si="39"/>
        <v>75.18792822024507</v>
      </c>
      <c r="BN64" s="39">
        <f t="shared" si="12"/>
        <v>0.00301256783894714</v>
      </c>
      <c r="BO64" s="40"/>
      <c r="BP64" s="13">
        <v>2.95</v>
      </c>
      <c r="BQ64" s="40">
        <v>4.9</v>
      </c>
      <c r="BR64" s="41"/>
      <c r="BS64" s="41"/>
      <c r="BT64" s="41"/>
      <c r="BU64" s="41"/>
      <c r="BV64" s="41"/>
      <c r="BW64" s="41"/>
      <c r="BY64" s="43"/>
      <c r="BZ64" s="43"/>
      <c r="CA64" s="43"/>
    </row>
    <row r="65" spans="1:79" ht="15.75">
      <c r="A65" s="29" t="s">
        <v>260</v>
      </c>
      <c r="B65" s="129" t="s">
        <v>261</v>
      </c>
      <c r="C65" s="30"/>
      <c r="D65" s="31" t="s">
        <v>534</v>
      </c>
      <c r="E65" s="31" t="s">
        <v>535</v>
      </c>
      <c r="F65" s="31" t="s">
        <v>536</v>
      </c>
      <c r="G65" s="32">
        <f t="shared" si="34"/>
        <v>3.751185399716313</v>
      </c>
      <c r="H65" s="32"/>
      <c r="I65" s="59" t="s">
        <v>219</v>
      </c>
      <c r="J65" s="34" t="s">
        <v>80</v>
      </c>
      <c r="K65" s="33">
        <v>69</v>
      </c>
      <c r="L65" s="88">
        <v>675</v>
      </c>
      <c r="M65" s="33">
        <v>200</v>
      </c>
      <c r="N65" s="88">
        <v>932</v>
      </c>
      <c r="O65" s="33">
        <v>31</v>
      </c>
      <c r="P65" s="88">
        <v>189</v>
      </c>
      <c r="Q65" s="33">
        <v>394</v>
      </c>
      <c r="R65" s="88">
        <v>1433</v>
      </c>
      <c r="S65" s="33">
        <f t="shared" si="6"/>
        <v>964</v>
      </c>
      <c r="T65" s="33">
        <f t="shared" si="7"/>
        <v>2959</v>
      </c>
      <c r="U65" s="35">
        <f t="shared" si="35"/>
        <v>2157.5391598440883</v>
      </c>
      <c r="V65" s="35">
        <f t="shared" si="36"/>
        <v>1765.460840155912</v>
      </c>
      <c r="W65" s="36">
        <f t="shared" si="37"/>
        <v>0</v>
      </c>
      <c r="X65" s="36"/>
      <c r="Y65" s="37">
        <v>10</v>
      </c>
      <c r="Z65" s="37">
        <v>16</v>
      </c>
      <c r="AA65" s="37">
        <v>13</v>
      </c>
      <c r="AB65" s="37">
        <v>43</v>
      </c>
      <c r="AC65" s="37">
        <v>80</v>
      </c>
      <c r="AD65" s="37">
        <v>179</v>
      </c>
      <c r="AE65" s="37">
        <v>171</v>
      </c>
      <c r="AF65" s="37">
        <v>232</v>
      </c>
      <c r="AG65" s="37">
        <v>111</v>
      </c>
      <c r="AH65" s="37">
        <v>179</v>
      </c>
      <c r="AI65" s="37">
        <v>20</v>
      </c>
      <c r="AJ65" s="37">
        <v>39</v>
      </c>
      <c r="AK65" s="37">
        <v>27</v>
      </c>
      <c r="AL65" s="37">
        <v>79</v>
      </c>
      <c r="AM65" s="30">
        <v>1199</v>
      </c>
      <c r="AO65" s="37">
        <v>154</v>
      </c>
      <c r="AP65" s="37">
        <v>106</v>
      </c>
      <c r="AQ65" s="37">
        <v>67</v>
      </c>
      <c r="AR65" s="37">
        <v>243</v>
      </c>
      <c r="AS65" s="37">
        <v>130</v>
      </c>
      <c r="AT65" s="37">
        <v>557</v>
      </c>
      <c r="AU65" s="37">
        <v>98</v>
      </c>
      <c r="AV65" s="37">
        <v>75</v>
      </c>
      <c r="AW65" s="37">
        <v>42</v>
      </c>
      <c r="AX65" s="37">
        <v>82</v>
      </c>
      <c r="AY65" s="37">
        <v>56</v>
      </c>
      <c r="AZ65" s="37">
        <v>95</v>
      </c>
      <c r="BA65" s="37">
        <v>182</v>
      </c>
      <c r="BB65" s="37">
        <v>116</v>
      </c>
      <c r="BC65" s="37">
        <v>122</v>
      </c>
      <c r="BD65" s="37">
        <v>113</v>
      </c>
      <c r="BE65" s="37">
        <v>92</v>
      </c>
      <c r="BF65" s="37">
        <v>57</v>
      </c>
      <c r="BG65" s="37">
        <v>120</v>
      </c>
      <c r="BH65" s="30">
        <f t="shared" si="8"/>
        <v>2507</v>
      </c>
      <c r="BI65" s="37">
        <f t="shared" si="9"/>
        <v>1145</v>
      </c>
      <c r="BJ65" s="37">
        <f t="shared" si="10"/>
        <v>1107</v>
      </c>
      <c r="BK65" s="13">
        <f t="shared" si="11"/>
        <v>2252</v>
      </c>
      <c r="BL65" s="38">
        <f t="shared" si="38"/>
        <v>591.9684867451776</v>
      </c>
      <c r="BM65" s="38">
        <f t="shared" si="39"/>
        <v>1660.0315132548226</v>
      </c>
      <c r="BN65" s="39">
        <f t="shared" si="12"/>
        <v>1.9098029270510956E-154</v>
      </c>
      <c r="BO65" s="40"/>
      <c r="BP65" s="13">
        <v>5.5</v>
      </c>
      <c r="BQ65" s="40">
        <v>3.67</v>
      </c>
      <c r="BR65" s="41"/>
      <c r="BS65" s="41"/>
      <c r="BT65" s="41"/>
      <c r="BU65" s="41"/>
      <c r="BV65" s="41"/>
      <c r="BW65" s="41"/>
      <c r="BY65" s="40"/>
      <c r="BZ65" s="40"/>
      <c r="CA65" s="40"/>
    </row>
    <row r="66" spans="1:79" ht="15.75">
      <c r="A66" s="29" t="s">
        <v>370</v>
      </c>
      <c r="B66" s="129" t="s">
        <v>371</v>
      </c>
      <c r="C66" s="30"/>
      <c r="D66" s="31" t="s">
        <v>534</v>
      </c>
      <c r="E66" s="31" t="s">
        <v>535</v>
      </c>
      <c r="F66" s="31" t="s">
        <v>536</v>
      </c>
      <c r="G66" s="32">
        <f t="shared" si="34"/>
        <v>2.6620149365804977</v>
      </c>
      <c r="H66" s="32"/>
      <c r="I66" s="59" t="s">
        <v>219</v>
      </c>
      <c r="J66" s="34" t="s">
        <v>81</v>
      </c>
      <c r="K66" s="33">
        <v>130</v>
      </c>
      <c r="L66" s="88">
        <v>1436</v>
      </c>
      <c r="M66" s="33">
        <v>551</v>
      </c>
      <c r="N66" s="88">
        <v>1969</v>
      </c>
      <c r="O66" s="33">
        <v>49</v>
      </c>
      <c r="P66" s="88">
        <v>225</v>
      </c>
      <c r="Q66" s="33">
        <v>353</v>
      </c>
      <c r="R66" s="88">
        <v>1135</v>
      </c>
      <c r="S66" s="33">
        <f t="shared" si="6"/>
        <v>1840</v>
      </c>
      <c r="T66" s="33">
        <f t="shared" si="7"/>
        <v>4008</v>
      </c>
      <c r="U66" s="35">
        <f t="shared" si="35"/>
        <v>3216.2347710344707</v>
      </c>
      <c r="V66" s="35">
        <f t="shared" si="36"/>
        <v>2631.7652289655293</v>
      </c>
      <c r="W66" s="36">
        <f t="shared" si="37"/>
        <v>1.550502302602272E-286</v>
      </c>
      <c r="X66" s="36"/>
      <c r="Y66" s="37">
        <v>18</v>
      </c>
      <c r="Z66" s="37">
        <v>11</v>
      </c>
      <c r="AA66" s="37">
        <v>10</v>
      </c>
      <c r="AB66" s="37">
        <v>46</v>
      </c>
      <c r="AC66" s="37">
        <v>133</v>
      </c>
      <c r="AD66" s="37">
        <v>323</v>
      </c>
      <c r="AE66" s="37">
        <v>207</v>
      </c>
      <c r="AF66" s="37">
        <v>303</v>
      </c>
      <c r="AG66" s="37">
        <v>104</v>
      </c>
      <c r="AH66" s="37">
        <v>202</v>
      </c>
      <c r="AI66" s="37">
        <v>6</v>
      </c>
      <c r="AJ66" s="37">
        <v>36</v>
      </c>
      <c r="AK66" s="37">
        <v>10</v>
      </c>
      <c r="AL66" s="37">
        <v>18</v>
      </c>
      <c r="AM66" s="30">
        <v>1427</v>
      </c>
      <c r="AO66" s="37">
        <v>265</v>
      </c>
      <c r="AP66" s="37">
        <v>169</v>
      </c>
      <c r="AQ66" s="37">
        <v>124</v>
      </c>
      <c r="AR66" s="37">
        <v>376</v>
      </c>
      <c r="AS66" s="37">
        <v>201</v>
      </c>
      <c r="AT66" s="37">
        <v>779</v>
      </c>
      <c r="AU66" s="37">
        <v>174</v>
      </c>
      <c r="AV66" s="37">
        <v>148</v>
      </c>
      <c r="AW66" s="37">
        <v>60</v>
      </c>
      <c r="AX66" s="37">
        <v>129</v>
      </c>
      <c r="AY66" s="37">
        <v>90</v>
      </c>
      <c r="AZ66" s="37">
        <v>188</v>
      </c>
      <c r="BA66" s="37">
        <v>282</v>
      </c>
      <c r="BB66" s="37">
        <v>199</v>
      </c>
      <c r="BC66" s="37">
        <v>217</v>
      </c>
      <c r="BD66" s="37">
        <v>184</v>
      </c>
      <c r="BE66" s="37">
        <v>178</v>
      </c>
      <c r="BF66" s="37">
        <v>87</v>
      </c>
      <c r="BG66" s="37">
        <v>218</v>
      </c>
      <c r="BH66" s="30">
        <f t="shared" si="8"/>
        <v>4068</v>
      </c>
      <c r="BI66" s="37">
        <f t="shared" si="9"/>
        <v>1738</v>
      </c>
      <c r="BJ66" s="37">
        <f t="shared" si="10"/>
        <v>1908</v>
      </c>
      <c r="BK66" s="13">
        <f t="shared" si="11"/>
        <v>3646</v>
      </c>
      <c r="BL66" s="38">
        <f t="shared" si="38"/>
        <v>958.4001344018284</v>
      </c>
      <c r="BM66" s="38">
        <f t="shared" si="39"/>
        <v>2687.5998655981716</v>
      </c>
      <c r="BN66" s="39">
        <f t="shared" si="12"/>
        <v>4.196309375756059E-189</v>
      </c>
      <c r="BO66" s="40"/>
      <c r="BP66" s="13">
        <v>4.68</v>
      </c>
      <c r="BQ66" s="40">
        <v>2.51</v>
      </c>
      <c r="BR66" s="41"/>
      <c r="BS66" s="41"/>
      <c r="BT66" s="41"/>
      <c r="BU66" s="41"/>
      <c r="BV66" s="41"/>
      <c r="BW66" s="41"/>
      <c r="BY66" s="40"/>
      <c r="BZ66" s="40"/>
      <c r="CA66" s="40"/>
    </row>
    <row r="67" spans="1:79" ht="15.75">
      <c r="A67" s="29" t="s">
        <v>8</v>
      </c>
      <c r="B67" s="129" t="s">
        <v>9</v>
      </c>
      <c r="C67" s="30"/>
      <c r="D67" s="31" t="s">
        <v>534</v>
      </c>
      <c r="E67" s="31" t="s">
        <v>535</v>
      </c>
      <c r="F67" s="31" t="s">
        <v>536</v>
      </c>
      <c r="G67" s="32">
        <f t="shared" si="34"/>
        <v>3.610656787723213</v>
      </c>
      <c r="H67" s="32"/>
      <c r="I67" s="59" t="s">
        <v>219</v>
      </c>
      <c r="J67" s="34" t="s">
        <v>81</v>
      </c>
      <c r="K67" s="33">
        <v>128</v>
      </c>
      <c r="L67" s="88">
        <v>864</v>
      </c>
      <c r="M67" s="33">
        <v>453</v>
      </c>
      <c r="N67" s="88">
        <v>1379</v>
      </c>
      <c r="O67" s="33">
        <v>78</v>
      </c>
      <c r="P67" s="88">
        <v>249</v>
      </c>
      <c r="Q67" s="33">
        <v>692</v>
      </c>
      <c r="R67" s="88">
        <v>1373</v>
      </c>
      <c r="S67" s="33">
        <f t="shared" si="6"/>
        <v>1319</v>
      </c>
      <c r="T67" s="33">
        <f t="shared" si="7"/>
        <v>3897</v>
      </c>
      <c r="U67" s="35">
        <f t="shared" si="35"/>
        <v>2868.6526275163815</v>
      </c>
      <c r="V67" s="35">
        <f t="shared" si="36"/>
        <v>2347.3473724836185</v>
      </c>
      <c r="W67" s="36">
        <f t="shared" si="37"/>
        <v>0</v>
      </c>
      <c r="X67" s="36"/>
      <c r="Y67" s="37">
        <v>44</v>
      </c>
      <c r="Z67" s="37">
        <v>49</v>
      </c>
      <c r="AA67" s="37">
        <v>47</v>
      </c>
      <c r="AB67" s="37">
        <v>112</v>
      </c>
      <c r="AC67" s="37">
        <v>200</v>
      </c>
      <c r="AD67" s="37">
        <v>552</v>
      </c>
      <c r="AE67" s="37">
        <v>283</v>
      </c>
      <c r="AF67" s="37">
        <v>440</v>
      </c>
      <c r="AG67" s="37">
        <v>146</v>
      </c>
      <c r="AH67" s="37">
        <v>357</v>
      </c>
      <c r="AI67" s="37">
        <v>24</v>
      </c>
      <c r="AJ67" s="37">
        <v>71</v>
      </c>
      <c r="AK67" s="37">
        <v>37</v>
      </c>
      <c r="AL67" s="37">
        <v>90</v>
      </c>
      <c r="AM67" s="30">
        <v>2452</v>
      </c>
      <c r="AO67" s="37">
        <v>372</v>
      </c>
      <c r="AP67" s="37">
        <v>274</v>
      </c>
      <c r="AQ67" s="37">
        <v>191</v>
      </c>
      <c r="AR67" s="37">
        <v>452</v>
      </c>
      <c r="AS67" s="37">
        <v>232</v>
      </c>
      <c r="AT67" s="37">
        <v>958</v>
      </c>
      <c r="AU67" s="37">
        <v>197</v>
      </c>
      <c r="AV67" s="37">
        <v>197</v>
      </c>
      <c r="AW67" s="37">
        <v>101</v>
      </c>
      <c r="AX67" s="37">
        <v>170</v>
      </c>
      <c r="AY67" s="37">
        <v>134</v>
      </c>
      <c r="AZ67" s="37">
        <v>233</v>
      </c>
      <c r="BA67" s="37">
        <v>433</v>
      </c>
      <c r="BB67" s="37">
        <v>330</v>
      </c>
      <c r="BC67" s="37">
        <v>318</v>
      </c>
      <c r="BD67" s="37">
        <v>277</v>
      </c>
      <c r="BE67" s="37">
        <v>248</v>
      </c>
      <c r="BF67" s="37">
        <v>159</v>
      </c>
      <c r="BG67" s="37">
        <v>346</v>
      </c>
      <c r="BH67" s="30">
        <f t="shared" si="8"/>
        <v>5622</v>
      </c>
      <c r="BI67" s="37">
        <f t="shared" si="9"/>
        <v>2137</v>
      </c>
      <c r="BJ67" s="37">
        <f t="shared" si="10"/>
        <v>2850</v>
      </c>
      <c r="BK67" s="13">
        <f t="shared" si="11"/>
        <v>4987</v>
      </c>
      <c r="BL67" s="38">
        <f t="shared" si="38"/>
        <v>1310.9000192709595</v>
      </c>
      <c r="BM67" s="38">
        <f t="shared" si="39"/>
        <v>3676.099980729041</v>
      </c>
      <c r="BN67" s="39">
        <f t="shared" si="12"/>
        <v>1.319506717878566E-155</v>
      </c>
      <c r="BO67" s="40"/>
      <c r="BP67" s="13">
        <v>5.15</v>
      </c>
      <c r="BQ67" s="40">
        <v>3.31</v>
      </c>
      <c r="BR67" s="41"/>
      <c r="BS67" s="41"/>
      <c r="BT67" s="41"/>
      <c r="BU67" s="41"/>
      <c r="BV67" s="41"/>
      <c r="BW67" s="41"/>
      <c r="BY67" s="40"/>
      <c r="BZ67" s="40"/>
      <c r="CA67" s="40"/>
    </row>
    <row r="68" spans="1:79" ht="15.75">
      <c r="A68" s="29" t="s">
        <v>372</v>
      </c>
      <c r="B68" s="129" t="s">
        <v>464</v>
      </c>
      <c r="C68" s="30"/>
      <c r="D68" s="31" t="s">
        <v>534</v>
      </c>
      <c r="E68" s="31" t="s">
        <v>535</v>
      </c>
      <c r="F68" s="31" t="s">
        <v>536</v>
      </c>
      <c r="G68" s="32">
        <f t="shared" si="34"/>
        <v>3.7999134121534857</v>
      </c>
      <c r="H68" s="32"/>
      <c r="I68" s="59" t="s">
        <v>219</v>
      </c>
      <c r="J68" s="34" t="s">
        <v>82</v>
      </c>
      <c r="K68" s="33">
        <v>11</v>
      </c>
      <c r="L68" s="88">
        <v>169</v>
      </c>
      <c r="M68" s="33">
        <v>19</v>
      </c>
      <c r="N68" s="88">
        <v>257</v>
      </c>
      <c r="O68" s="33">
        <v>8</v>
      </c>
      <c r="P68" s="88">
        <v>68</v>
      </c>
      <c r="Q68" s="33">
        <v>87</v>
      </c>
      <c r="R68" s="88">
        <v>433</v>
      </c>
      <c r="S68" s="33">
        <f t="shared" si="6"/>
        <v>256</v>
      </c>
      <c r="T68" s="33">
        <f t="shared" si="7"/>
        <v>796</v>
      </c>
      <c r="U68" s="35">
        <f t="shared" si="35"/>
        <v>578.570276868718</v>
      </c>
      <c r="V68" s="35">
        <f t="shared" si="36"/>
        <v>473.429723131282</v>
      </c>
      <c r="W68" s="36">
        <f t="shared" si="37"/>
        <v>6.645664959730935E-89</v>
      </c>
      <c r="X68" s="36"/>
      <c r="Y68" s="37">
        <v>3</v>
      </c>
      <c r="Z68" s="37">
        <v>0</v>
      </c>
      <c r="AA68" s="37">
        <v>2</v>
      </c>
      <c r="AB68" s="37">
        <v>11</v>
      </c>
      <c r="AC68" s="37">
        <v>16</v>
      </c>
      <c r="AD68" s="37">
        <v>55</v>
      </c>
      <c r="AE68" s="37">
        <v>30</v>
      </c>
      <c r="AF68" s="37">
        <v>50</v>
      </c>
      <c r="AG68" s="37">
        <v>30</v>
      </c>
      <c r="AH68" s="37">
        <v>62</v>
      </c>
      <c r="AI68" s="37">
        <v>1</v>
      </c>
      <c r="AJ68" s="37">
        <v>10</v>
      </c>
      <c r="AK68" s="37">
        <v>6</v>
      </c>
      <c r="AL68" s="37">
        <v>7</v>
      </c>
      <c r="AM68" s="30">
        <v>283</v>
      </c>
      <c r="AO68" s="37">
        <v>18</v>
      </c>
      <c r="AP68" s="37">
        <v>13</v>
      </c>
      <c r="AQ68" s="37">
        <v>16</v>
      </c>
      <c r="AR68" s="37">
        <v>56</v>
      </c>
      <c r="AS68" s="37">
        <v>29</v>
      </c>
      <c r="AT68" s="37">
        <v>95</v>
      </c>
      <c r="AU68" s="37">
        <v>14</v>
      </c>
      <c r="AV68" s="37">
        <v>14</v>
      </c>
      <c r="AW68" s="37">
        <v>10</v>
      </c>
      <c r="AX68" s="37">
        <v>20</v>
      </c>
      <c r="AY68" s="37">
        <v>12</v>
      </c>
      <c r="AZ68" s="37">
        <v>34</v>
      </c>
      <c r="BA68" s="37">
        <v>31</v>
      </c>
      <c r="BB68" s="37">
        <v>15</v>
      </c>
      <c r="BC68" s="37">
        <v>21</v>
      </c>
      <c r="BD68" s="37">
        <v>20</v>
      </c>
      <c r="BE68" s="37">
        <v>21</v>
      </c>
      <c r="BF68" s="37">
        <v>7</v>
      </c>
      <c r="BG68" s="37">
        <v>20</v>
      </c>
      <c r="BH68" s="30">
        <f t="shared" si="8"/>
        <v>466</v>
      </c>
      <c r="BI68" s="37">
        <f aca="true" t="shared" si="40" ref="BI68:BI133">IF(SUM(AR68:AW68)&gt;0,SUM(AR68:AW68),"")</f>
        <v>218</v>
      </c>
      <c r="BJ68" s="37">
        <f t="shared" si="10"/>
        <v>199</v>
      </c>
      <c r="BK68" s="13">
        <f aca="true" t="shared" si="41" ref="BK68:BK133">IF((BI68+BJ68)&gt;0,(BI68+BJ68),"")</f>
        <v>417</v>
      </c>
      <c r="BL68" s="38">
        <f t="shared" si="38"/>
        <v>109.61405815840989</v>
      </c>
      <c r="BM68" s="38">
        <f t="shared" si="39"/>
        <v>307.3859418415901</v>
      </c>
      <c r="BN68" s="39">
        <f aca="true" t="shared" si="42" ref="BN68:BN133">CHITEST(BI68:BJ68,BL68:BM68)</f>
        <v>1.7656515350015196E-33</v>
      </c>
      <c r="BO68" s="40"/>
      <c r="BP68" s="13">
        <v>5.17</v>
      </c>
      <c r="BQ68" s="40">
        <v>3.9</v>
      </c>
      <c r="BR68" s="41"/>
      <c r="BS68" s="41"/>
      <c r="BT68" s="41"/>
      <c r="BU68" s="41"/>
      <c r="BV68" s="41"/>
      <c r="BW68" s="41"/>
      <c r="BY68" s="40"/>
      <c r="BZ68" s="40"/>
      <c r="CA68" s="40"/>
    </row>
    <row r="69" spans="1:79" ht="15.75">
      <c r="A69" s="29" t="s">
        <v>299</v>
      </c>
      <c r="B69" s="129" t="s">
        <v>87</v>
      </c>
      <c r="C69" s="30"/>
      <c r="D69" s="31" t="s">
        <v>534</v>
      </c>
      <c r="E69" s="31" t="s">
        <v>535</v>
      </c>
      <c r="F69" s="31" t="s">
        <v>536</v>
      </c>
      <c r="G69" s="32">
        <f t="shared" si="34"/>
        <v>11.160204022809866</v>
      </c>
      <c r="H69" s="32"/>
      <c r="I69" s="59" t="s">
        <v>219</v>
      </c>
      <c r="J69" s="34" t="s">
        <v>942</v>
      </c>
      <c r="K69" s="33">
        <v>27</v>
      </c>
      <c r="L69" s="88">
        <v>254</v>
      </c>
      <c r="M69" s="33">
        <v>91</v>
      </c>
      <c r="N69" s="88">
        <v>519</v>
      </c>
      <c r="O69" s="33">
        <v>28</v>
      </c>
      <c r="P69" s="88">
        <v>130</v>
      </c>
      <c r="Q69" s="33">
        <v>472</v>
      </c>
      <c r="R69" s="88">
        <v>2927</v>
      </c>
      <c r="S69" s="33">
        <f t="shared" si="6"/>
        <v>439</v>
      </c>
      <c r="T69" s="33">
        <f t="shared" si="7"/>
        <v>4009</v>
      </c>
      <c r="U69" s="35">
        <f t="shared" si="35"/>
        <v>2446.2743265323743</v>
      </c>
      <c r="V69" s="35">
        <f t="shared" si="36"/>
        <v>2001.7256734676257</v>
      </c>
      <c r="W69" s="36">
        <f t="shared" si="37"/>
        <v>0</v>
      </c>
      <c r="X69" s="36"/>
      <c r="Y69" s="37">
        <v>2</v>
      </c>
      <c r="Z69" s="37">
        <v>2</v>
      </c>
      <c r="AA69" s="37">
        <v>1</v>
      </c>
      <c r="AB69" s="37">
        <v>17</v>
      </c>
      <c r="AC69" s="37">
        <v>60</v>
      </c>
      <c r="AD69" s="37">
        <v>116</v>
      </c>
      <c r="AE69" s="37">
        <v>91</v>
      </c>
      <c r="AF69" s="37">
        <v>148</v>
      </c>
      <c r="AG69" s="37">
        <v>67</v>
      </c>
      <c r="AH69" s="37">
        <v>148</v>
      </c>
      <c r="AI69" s="37">
        <v>8</v>
      </c>
      <c r="AJ69" s="37">
        <v>47</v>
      </c>
      <c r="AK69" s="37">
        <v>35</v>
      </c>
      <c r="AL69" s="37">
        <v>68</v>
      </c>
      <c r="AM69" s="30">
        <v>810</v>
      </c>
      <c r="AO69" s="37">
        <v>41</v>
      </c>
      <c r="AP69" s="37">
        <v>20</v>
      </c>
      <c r="AQ69" s="37">
        <v>21</v>
      </c>
      <c r="AR69" s="37">
        <v>57</v>
      </c>
      <c r="AS69" s="37">
        <v>43</v>
      </c>
      <c r="AT69" s="37">
        <v>129</v>
      </c>
      <c r="AU69" s="37">
        <v>37</v>
      </c>
      <c r="AV69" s="37">
        <v>29</v>
      </c>
      <c r="AW69" s="37">
        <v>11</v>
      </c>
      <c r="AX69" s="37">
        <v>16</v>
      </c>
      <c r="AY69" s="37">
        <v>22</v>
      </c>
      <c r="AZ69" s="37">
        <v>24</v>
      </c>
      <c r="BA69" s="37">
        <v>57</v>
      </c>
      <c r="BB69" s="37">
        <v>23</v>
      </c>
      <c r="BC69" s="37">
        <v>22</v>
      </c>
      <c r="BD69" s="37">
        <v>23</v>
      </c>
      <c r="BE69" s="37">
        <v>22</v>
      </c>
      <c r="BF69" s="37">
        <v>14</v>
      </c>
      <c r="BG69" s="37">
        <v>36</v>
      </c>
      <c r="BH69" s="30">
        <f aca="true" t="shared" si="43" ref="BH69:BH121">SUM(AO69:BG69)</f>
        <v>647</v>
      </c>
      <c r="BI69" s="37">
        <f t="shared" si="40"/>
        <v>306</v>
      </c>
      <c r="BJ69" s="37">
        <f aca="true" t="shared" si="44" ref="BJ69:BJ134">IF((AO69+SUM(AY69:BG69))&gt;0,(AO69+SUM(AY69:BG69)),"")</f>
        <v>284</v>
      </c>
      <c r="BK69" s="13">
        <f t="shared" si="41"/>
        <v>590</v>
      </c>
      <c r="BL69" s="38">
        <f t="shared" si="38"/>
        <v>155.08943480446484</v>
      </c>
      <c r="BM69" s="38">
        <f t="shared" si="39"/>
        <v>434.9105651955352</v>
      </c>
      <c r="BN69" s="39">
        <f t="shared" si="42"/>
        <v>3.107633745327372E-45</v>
      </c>
      <c r="BO69" s="40"/>
      <c r="BP69" s="13">
        <v>9.48</v>
      </c>
      <c r="BQ69" s="40">
        <v>12.03</v>
      </c>
      <c r="BR69" s="41"/>
      <c r="BS69" s="41"/>
      <c r="BT69" s="41"/>
      <c r="BU69" s="41"/>
      <c r="BV69" s="41"/>
      <c r="BW69" s="41"/>
      <c r="BY69" s="40"/>
      <c r="BZ69" s="40"/>
      <c r="CA69" s="40"/>
    </row>
    <row r="70" spans="1:75" ht="15.75">
      <c r="A70" s="43"/>
      <c r="B70" s="131"/>
      <c r="D70" s="31"/>
      <c r="E70" s="31"/>
      <c r="F70" s="31"/>
      <c r="G70" s="32"/>
      <c r="H70" s="32"/>
      <c r="I70" s="59"/>
      <c r="J70" s="34"/>
      <c r="K70" s="34"/>
      <c r="L70" s="34"/>
      <c r="M70" s="34"/>
      <c r="N70" s="34"/>
      <c r="O70" s="34"/>
      <c r="P70" s="34"/>
      <c r="Q70" s="34"/>
      <c r="R70" s="34"/>
      <c r="S70" s="33">
        <f aca="true" t="shared" si="45" ref="S70:S134">K70+L70+O70+P70</f>
        <v>0</v>
      </c>
      <c r="T70" s="33">
        <f aca="true" t="shared" si="46" ref="T70:T134">M70++N70+Q70+R70</f>
        <v>0</v>
      </c>
      <c r="U70" s="33"/>
      <c r="V70" s="33"/>
      <c r="W70" s="36"/>
      <c r="X70" s="36"/>
      <c r="BH70" s="30">
        <f t="shared" si="43"/>
        <v>0</v>
      </c>
      <c r="BI70" s="37">
        <f t="shared" si="40"/>
      </c>
      <c r="BJ70" s="37">
        <f t="shared" si="44"/>
      </c>
      <c r="BL70" s="38"/>
      <c r="BM70" s="38"/>
      <c r="BN70" s="39"/>
      <c r="BO70" s="40"/>
      <c r="BQ70" s="40"/>
      <c r="BR70" s="41"/>
      <c r="BS70" s="41"/>
      <c r="BT70" s="41"/>
      <c r="BU70" s="41"/>
      <c r="BV70" s="41"/>
      <c r="BW70" s="41"/>
    </row>
    <row r="71" spans="1:79" ht="15.75">
      <c r="A71" s="29" t="s">
        <v>377</v>
      </c>
      <c r="B71" s="129" t="s">
        <v>378</v>
      </c>
      <c r="C71" s="30"/>
      <c r="D71" s="31" t="s">
        <v>331</v>
      </c>
      <c r="E71" s="31" t="s">
        <v>535</v>
      </c>
      <c r="F71" s="31" t="s">
        <v>536</v>
      </c>
      <c r="G71" s="32">
        <f>($T71/$V$412)/((MAX($S71,1))/$U$412)</f>
        <v>5.115047548137441</v>
      </c>
      <c r="H71" s="32"/>
      <c r="I71" s="59" t="s">
        <v>828</v>
      </c>
      <c r="J71" s="34" t="s">
        <v>1045</v>
      </c>
      <c r="K71" s="33">
        <v>198</v>
      </c>
      <c r="L71" s="88">
        <v>1749</v>
      </c>
      <c r="M71" s="33">
        <v>936</v>
      </c>
      <c r="N71" s="88">
        <v>3980</v>
      </c>
      <c r="O71" s="33">
        <v>87</v>
      </c>
      <c r="P71" s="88">
        <v>424</v>
      </c>
      <c r="Q71" s="33">
        <v>1311</v>
      </c>
      <c r="R71" s="88">
        <v>4061</v>
      </c>
      <c r="S71" s="33">
        <f t="shared" si="45"/>
        <v>2458</v>
      </c>
      <c r="T71" s="33">
        <f t="shared" si="46"/>
        <v>10288</v>
      </c>
      <c r="U71" s="35">
        <f>(S71+T71)*($S$412/($S$412+$T$412))</f>
        <v>7009.939875445513</v>
      </c>
      <c r="V71" s="35">
        <f>(S71+T71)*($T$412/($S$412+$T$412))</f>
        <v>5736.060124554487</v>
      </c>
      <c r="W71" s="36">
        <f>CHITEST(S71:T71,U71:V71)</f>
        <v>0</v>
      </c>
      <c r="X71" s="36"/>
      <c r="Y71" s="37">
        <v>279</v>
      </c>
      <c r="Z71" s="37">
        <v>248</v>
      </c>
      <c r="AA71" s="37">
        <v>37</v>
      </c>
      <c r="AB71" s="37">
        <v>100</v>
      </c>
      <c r="AC71" s="37">
        <v>191</v>
      </c>
      <c r="AD71" s="37">
        <v>487</v>
      </c>
      <c r="AE71" s="37">
        <v>384</v>
      </c>
      <c r="AF71" s="37">
        <v>561</v>
      </c>
      <c r="AG71" s="37">
        <v>216</v>
      </c>
      <c r="AH71" s="37">
        <v>560</v>
      </c>
      <c r="AI71" s="37">
        <v>17</v>
      </c>
      <c r="AJ71" s="37">
        <v>75</v>
      </c>
      <c r="AK71" s="37">
        <v>31</v>
      </c>
      <c r="AL71" s="37">
        <v>73</v>
      </c>
      <c r="AM71" s="30">
        <v>3259</v>
      </c>
      <c r="AO71" s="37">
        <v>377</v>
      </c>
      <c r="AP71" s="37">
        <v>312</v>
      </c>
      <c r="AQ71" s="37">
        <v>271</v>
      </c>
      <c r="AR71" s="37">
        <v>616</v>
      </c>
      <c r="AS71" s="37">
        <v>342</v>
      </c>
      <c r="AT71" s="37">
        <v>1275</v>
      </c>
      <c r="AU71" s="37">
        <v>340</v>
      </c>
      <c r="AV71" s="37">
        <v>314</v>
      </c>
      <c r="AW71" s="37">
        <v>132</v>
      </c>
      <c r="AX71" s="37">
        <v>256</v>
      </c>
      <c r="AY71" s="37">
        <v>172</v>
      </c>
      <c r="AZ71" s="37">
        <v>209</v>
      </c>
      <c r="BA71" s="37">
        <v>421</v>
      </c>
      <c r="BB71" s="37">
        <v>320</v>
      </c>
      <c r="BC71" s="37">
        <v>301</v>
      </c>
      <c r="BD71" s="37">
        <v>311</v>
      </c>
      <c r="BE71" s="37">
        <v>308</v>
      </c>
      <c r="BF71" s="37">
        <v>192</v>
      </c>
      <c r="BG71" s="37">
        <v>457</v>
      </c>
      <c r="BH71" s="30">
        <f t="shared" si="43"/>
        <v>6926</v>
      </c>
      <c r="BI71" s="37">
        <f t="shared" si="40"/>
        <v>3019</v>
      </c>
      <c r="BJ71" s="37">
        <f t="shared" si="44"/>
        <v>3068</v>
      </c>
      <c r="BK71" s="13">
        <f t="shared" si="41"/>
        <v>6087</v>
      </c>
      <c r="BL71" s="38">
        <f>BK71*($BI$412/($BI$412+$BJ$412))</f>
        <v>1600.049812974199</v>
      </c>
      <c r="BM71" s="38">
        <f>BK71*($BJ$412/($BI$412+$BJ$412))</f>
        <v>4486.950187025801</v>
      </c>
      <c r="BN71" s="39">
        <f t="shared" si="42"/>
        <v>0</v>
      </c>
      <c r="BO71" s="40"/>
      <c r="BP71" s="13">
        <v>7.3</v>
      </c>
      <c r="BQ71" s="40">
        <v>4.96</v>
      </c>
      <c r="BR71" s="41"/>
      <c r="BS71" s="41"/>
      <c r="BT71" s="41"/>
      <c r="BU71" s="41"/>
      <c r="BV71" s="41"/>
      <c r="BW71" s="41"/>
      <c r="BY71" s="40"/>
      <c r="BZ71" s="40"/>
      <c r="CA71" s="40"/>
    </row>
    <row r="72" spans="1:79" ht="15.75">
      <c r="A72" s="49" t="s">
        <v>356</v>
      </c>
      <c r="B72" s="128" t="s">
        <v>911</v>
      </c>
      <c r="D72" s="44" t="s">
        <v>332</v>
      </c>
      <c r="E72" s="188" t="s">
        <v>746</v>
      </c>
      <c r="F72" s="31" t="s">
        <v>536</v>
      </c>
      <c r="G72" s="32">
        <f>($T72/$V$412)/((MAX($S72,1))/$U$412)</f>
        <v>3.48886564761434</v>
      </c>
      <c r="H72" s="32"/>
      <c r="I72" s="59" t="s">
        <v>828</v>
      </c>
      <c r="J72" s="34" t="s">
        <v>1046</v>
      </c>
      <c r="K72" s="33">
        <v>128</v>
      </c>
      <c r="L72" s="88">
        <v>669</v>
      </c>
      <c r="M72" s="33">
        <v>595</v>
      </c>
      <c r="N72" s="88">
        <v>1325</v>
      </c>
      <c r="O72" s="33">
        <v>148</v>
      </c>
      <c r="P72" s="88">
        <v>240</v>
      </c>
      <c r="Q72" s="33">
        <v>495</v>
      </c>
      <c r="R72" s="88">
        <v>968</v>
      </c>
      <c r="S72" s="33">
        <f t="shared" si="45"/>
        <v>1185</v>
      </c>
      <c r="T72" s="33">
        <f t="shared" si="46"/>
        <v>3383</v>
      </c>
      <c r="U72" s="35">
        <f>(S72+T72)*($S$412/($S$412+$T$412))</f>
        <v>2512.270936061125</v>
      </c>
      <c r="V72" s="35">
        <f>(S72+T72)*($T$412/($S$412+$T$412))</f>
        <v>2055.729063938875</v>
      </c>
      <c r="W72" s="36">
        <f>CHITEST(S72:T72,U72:V72)</f>
        <v>0</v>
      </c>
      <c r="X72" s="36"/>
      <c r="Y72" s="34">
        <v>5605</v>
      </c>
      <c r="Z72" s="34">
        <v>1523</v>
      </c>
      <c r="AA72" s="34">
        <v>231</v>
      </c>
      <c r="AB72" s="34">
        <v>470</v>
      </c>
      <c r="AC72" s="34">
        <v>593</v>
      </c>
      <c r="AD72" s="34">
        <v>1394</v>
      </c>
      <c r="AE72" s="34">
        <v>905</v>
      </c>
      <c r="AF72" s="34">
        <v>829</v>
      </c>
      <c r="AG72" s="34">
        <v>373</v>
      </c>
      <c r="AH72" s="34">
        <v>1466</v>
      </c>
      <c r="AI72" s="34">
        <v>169</v>
      </c>
      <c r="AJ72" s="34">
        <v>479</v>
      </c>
      <c r="AK72" s="34">
        <v>313</v>
      </c>
      <c r="AL72" s="34">
        <v>925</v>
      </c>
      <c r="AM72" s="33">
        <v>15275</v>
      </c>
      <c r="AO72" s="37">
        <v>162</v>
      </c>
      <c r="AP72" s="37">
        <v>115</v>
      </c>
      <c r="AQ72" s="37">
        <v>52</v>
      </c>
      <c r="AR72" s="37">
        <v>57</v>
      </c>
      <c r="AS72" s="37">
        <v>13</v>
      </c>
      <c r="AT72" s="37">
        <v>117</v>
      </c>
      <c r="AU72" s="37">
        <v>83</v>
      </c>
      <c r="AV72" s="37">
        <v>79</v>
      </c>
      <c r="AW72" s="37">
        <v>34</v>
      </c>
      <c r="AX72" s="37">
        <v>85</v>
      </c>
      <c r="AY72" s="37">
        <v>63</v>
      </c>
      <c r="AZ72" s="37">
        <v>73</v>
      </c>
      <c r="BA72" s="37">
        <v>167</v>
      </c>
      <c r="BB72" s="37">
        <v>145</v>
      </c>
      <c r="BC72" s="37">
        <v>109</v>
      </c>
      <c r="BD72" s="37">
        <v>119</v>
      </c>
      <c r="BE72" s="37">
        <v>134</v>
      </c>
      <c r="BF72" s="37">
        <v>89</v>
      </c>
      <c r="BG72" s="37">
        <v>159</v>
      </c>
      <c r="BH72" s="30">
        <f t="shared" si="43"/>
        <v>1855</v>
      </c>
      <c r="BI72" s="37">
        <f t="shared" si="40"/>
        <v>383</v>
      </c>
      <c r="BJ72" s="37">
        <f t="shared" si="44"/>
        <v>1220</v>
      </c>
      <c r="BK72" s="13">
        <f t="shared" si="41"/>
        <v>1603</v>
      </c>
      <c r="BL72" s="38">
        <f>BK72*($BI$412/($BI$412+$BJ$412))</f>
        <v>421.3701084602663</v>
      </c>
      <c r="BM72" s="38">
        <f>BK72*($BJ$412/($BI$412+$BJ$412))</f>
        <v>1181.6298915397338</v>
      </c>
      <c r="BN72" s="39">
        <f t="shared" si="42"/>
        <v>0.02946981130671123</v>
      </c>
      <c r="BO72" s="40"/>
      <c r="BP72" s="13">
        <v>3.66</v>
      </c>
      <c r="BQ72" s="40">
        <v>3.38</v>
      </c>
      <c r="BR72" s="41"/>
      <c r="BS72" s="41"/>
      <c r="BT72" s="41"/>
      <c r="BU72" s="41"/>
      <c r="BV72" s="41"/>
      <c r="BW72" s="41"/>
      <c r="BY72" s="40"/>
      <c r="BZ72" s="40"/>
      <c r="CA72" s="40"/>
    </row>
    <row r="73" spans="1:79" ht="15.75">
      <c r="A73" s="49" t="s">
        <v>18</v>
      </c>
      <c r="B73" s="128" t="s">
        <v>912</v>
      </c>
      <c r="D73" s="44" t="s">
        <v>332</v>
      </c>
      <c r="E73" s="31" t="s">
        <v>535</v>
      </c>
      <c r="F73" s="31" t="s">
        <v>536</v>
      </c>
      <c r="G73" s="32">
        <f>($T73/$V$412)/((MAX($S73,1))/$U$412)</f>
        <v>3.7545914443509654</v>
      </c>
      <c r="H73" s="32"/>
      <c r="I73" s="59" t="s">
        <v>828</v>
      </c>
      <c r="J73" s="34" t="s">
        <v>83</v>
      </c>
      <c r="K73" s="33">
        <v>27</v>
      </c>
      <c r="L73" s="88">
        <v>168</v>
      </c>
      <c r="M73" s="33">
        <v>164</v>
      </c>
      <c r="N73" s="88">
        <v>337</v>
      </c>
      <c r="O73" s="33">
        <v>14</v>
      </c>
      <c r="P73" s="88">
        <v>40</v>
      </c>
      <c r="Q73" s="33">
        <v>84</v>
      </c>
      <c r="R73" s="88">
        <v>180</v>
      </c>
      <c r="S73" s="33">
        <f t="shared" si="45"/>
        <v>249</v>
      </c>
      <c r="T73" s="33">
        <f t="shared" si="46"/>
        <v>765</v>
      </c>
      <c r="U73" s="35">
        <f>(S73+T73)*($S$412/($S$412+$T$412))</f>
        <v>557.6713505179468</v>
      </c>
      <c r="V73" s="35">
        <f>(S73+T73)*($T$412/($S$412+$T$412))</f>
        <v>456.32864948205315</v>
      </c>
      <c r="W73" s="36">
        <f>CHITEST(S73:T73,U73:V73)</f>
        <v>1.4888497114746494E-84</v>
      </c>
      <c r="X73" s="36"/>
      <c r="Y73" s="34">
        <v>115</v>
      </c>
      <c r="Z73" s="34">
        <v>102</v>
      </c>
      <c r="AA73" s="34">
        <v>8</v>
      </c>
      <c r="AB73" s="34">
        <v>22</v>
      </c>
      <c r="AC73" s="34">
        <v>11</v>
      </c>
      <c r="AD73" s="34">
        <v>33</v>
      </c>
      <c r="AE73" s="34">
        <v>26</v>
      </c>
      <c r="AF73" s="34">
        <v>25</v>
      </c>
      <c r="AG73" s="34">
        <v>6</v>
      </c>
      <c r="AH73" s="34">
        <v>33</v>
      </c>
      <c r="AI73" s="34">
        <v>2</v>
      </c>
      <c r="AJ73" s="34">
        <v>10</v>
      </c>
      <c r="AK73" s="34">
        <v>3</v>
      </c>
      <c r="AL73" s="34">
        <v>11</v>
      </c>
      <c r="AM73" s="33">
        <v>407</v>
      </c>
      <c r="AO73" s="37">
        <v>19</v>
      </c>
      <c r="AP73" s="37">
        <v>23</v>
      </c>
      <c r="AQ73" s="37">
        <v>18</v>
      </c>
      <c r="AR73" s="37">
        <v>29</v>
      </c>
      <c r="AS73" s="37">
        <v>14</v>
      </c>
      <c r="AT73" s="37">
        <v>40</v>
      </c>
      <c r="AU73" s="37">
        <v>16</v>
      </c>
      <c r="AV73" s="37">
        <v>9</v>
      </c>
      <c r="AW73" s="37">
        <v>4</v>
      </c>
      <c r="AX73" s="37">
        <v>10</v>
      </c>
      <c r="AY73" s="37">
        <v>8</v>
      </c>
      <c r="AZ73" s="37">
        <v>7</v>
      </c>
      <c r="BA73" s="37">
        <v>38</v>
      </c>
      <c r="BB73" s="37">
        <v>15</v>
      </c>
      <c r="BC73" s="37">
        <v>21</v>
      </c>
      <c r="BD73" s="37">
        <v>30</v>
      </c>
      <c r="BE73" s="37">
        <v>17</v>
      </c>
      <c r="BF73" s="37">
        <v>15</v>
      </c>
      <c r="BG73" s="37">
        <v>22</v>
      </c>
      <c r="BH73" s="30">
        <f t="shared" si="43"/>
        <v>355</v>
      </c>
      <c r="BI73" s="37">
        <f t="shared" si="40"/>
        <v>112</v>
      </c>
      <c r="BJ73" s="37">
        <f t="shared" si="44"/>
        <v>192</v>
      </c>
      <c r="BK73" s="13">
        <f t="shared" si="41"/>
        <v>304</v>
      </c>
      <c r="BL73" s="38">
        <f>BK73*($BI$412/($BI$412+$BJ$412))</f>
        <v>79.91048844162256</v>
      </c>
      <c r="BM73" s="38">
        <f>BK73*($BJ$412/($BI$412+$BJ$412))</f>
        <v>224.08951155837747</v>
      </c>
      <c r="BN73" s="39">
        <f t="shared" si="42"/>
        <v>2.901429481226834E-05</v>
      </c>
      <c r="BO73" s="40"/>
      <c r="BP73" s="13">
        <v>5.6</v>
      </c>
      <c r="BQ73" s="40">
        <v>3.33</v>
      </c>
      <c r="BR73" s="41"/>
      <c r="BS73" s="41"/>
      <c r="BT73" s="41"/>
      <c r="BU73" s="41"/>
      <c r="BV73" s="41"/>
      <c r="BW73" s="41"/>
      <c r="BY73" s="40"/>
      <c r="BZ73" s="40"/>
      <c r="CA73" s="40"/>
    </row>
    <row r="74" spans="1:75" ht="15.75">
      <c r="A74" s="50"/>
      <c r="B74" s="131"/>
      <c r="D74" s="31"/>
      <c r="E74" s="31"/>
      <c r="F74" s="31"/>
      <c r="G74" s="32"/>
      <c r="H74" s="32"/>
      <c r="S74" s="33">
        <f t="shared" si="45"/>
        <v>0</v>
      </c>
      <c r="T74" s="33">
        <f t="shared" si="46"/>
        <v>0</v>
      </c>
      <c r="U74" s="33"/>
      <c r="V74" s="33"/>
      <c r="BH74" s="30">
        <f t="shared" si="43"/>
        <v>0</v>
      </c>
      <c r="BI74" s="37">
        <f t="shared" si="40"/>
      </c>
      <c r="BJ74" s="37">
        <f t="shared" si="44"/>
      </c>
      <c r="BL74" s="38"/>
      <c r="BM74" s="38"/>
      <c r="BN74" s="39"/>
      <c r="BO74" s="40"/>
      <c r="BQ74" s="40"/>
      <c r="BR74" s="41"/>
      <c r="BS74" s="41"/>
      <c r="BT74" s="41"/>
      <c r="BU74" s="41"/>
      <c r="BV74" s="41"/>
      <c r="BW74" s="41"/>
    </row>
    <row r="75" spans="1:75" ht="15.75">
      <c r="A75" s="45" t="s">
        <v>878</v>
      </c>
      <c r="B75" s="197" t="s">
        <v>889</v>
      </c>
      <c r="D75" s="44" t="s">
        <v>819</v>
      </c>
      <c r="E75" s="44" t="s">
        <v>535</v>
      </c>
      <c r="F75" s="44" t="s">
        <v>1037</v>
      </c>
      <c r="G75" s="190">
        <f aca="true" t="shared" si="47" ref="G75:G83">($T75/$V$412)/((MAX($S75,1))/$U$412)</f>
        <v>1.0860289661098748</v>
      </c>
      <c r="H75" s="190"/>
      <c r="I75" s="59" t="s">
        <v>783</v>
      </c>
      <c r="J75" s="34" t="s">
        <v>1047</v>
      </c>
      <c r="K75" s="33">
        <v>21</v>
      </c>
      <c r="L75" s="89">
        <v>363</v>
      </c>
      <c r="M75" s="34">
        <v>65</v>
      </c>
      <c r="N75" s="89">
        <v>369</v>
      </c>
      <c r="O75" s="33">
        <v>270</v>
      </c>
      <c r="P75" s="89">
        <v>873</v>
      </c>
      <c r="Q75" s="33">
        <v>225</v>
      </c>
      <c r="R75" s="89">
        <v>698</v>
      </c>
      <c r="S75" s="33">
        <f t="shared" si="45"/>
        <v>1527</v>
      </c>
      <c r="T75" s="33">
        <f t="shared" si="46"/>
        <v>1357</v>
      </c>
      <c r="U75" s="35">
        <f aca="true" t="shared" si="48" ref="U75:U83">(S75+T75)*($S$412/($S$412+$T$412))</f>
        <v>1586.1185156743181</v>
      </c>
      <c r="V75" s="35">
        <f aca="true" t="shared" si="49" ref="V75:V83">(S75+T75)*($T$412/($S$412+$T$412))</f>
        <v>1297.8814843256819</v>
      </c>
      <c r="W75" s="36">
        <f aca="true" t="shared" si="50" ref="W75:W83">CHITEST(S75:T75,U75:V75)</f>
        <v>0.026913668654454395</v>
      </c>
      <c r="X75" s="36"/>
      <c r="Y75" s="34">
        <v>237</v>
      </c>
      <c r="Z75" s="34">
        <v>107</v>
      </c>
      <c r="AA75" s="34">
        <v>154</v>
      </c>
      <c r="AB75" s="34">
        <v>450</v>
      </c>
      <c r="AC75" s="34">
        <v>260</v>
      </c>
      <c r="AD75" s="34">
        <v>528</v>
      </c>
      <c r="AE75" s="34">
        <v>364</v>
      </c>
      <c r="AF75" s="34">
        <v>489</v>
      </c>
      <c r="AG75" s="34">
        <v>361</v>
      </c>
      <c r="AH75" s="34">
        <v>622</v>
      </c>
      <c r="AI75" s="34">
        <v>211</v>
      </c>
      <c r="AJ75" s="34">
        <v>494</v>
      </c>
      <c r="AK75" s="34">
        <v>286</v>
      </c>
      <c r="AL75" s="34">
        <v>609</v>
      </c>
      <c r="AM75" s="33">
        <v>5172</v>
      </c>
      <c r="AO75" s="34">
        <v>86</v>
      </c>
      <c r="AP75" s="34">
        <v>41</v>
      </c>
      <c r="AQ75" s="34">
        <v>20</v>
      </c>
      <c r="AR75" s="34">
        <v>60</v>
      </c>
      <c r="AS75" s="34">
        <v>33</v>
      </c>
      <c r="AT75" s="34">
        <v>141</v>
      </c>
      <c r="AU75" s="34">
        <v>46</v>
      </c>
      <c r="AV75" s="34">
        <v>34</v>
      </c>
      <c r="AW75" s="34">
        <v>16</v>
      </c>
      <c r="AX75" s="34">
        <v>48</v>
      </c>
      <c r="AY75" s="34">
        <v>53</v>
      </c>
      <c r="AZ75" s="34">
        <v>59</v>
      </c>
      <c r="BA75" s="34">
        <v>96</v>
      </c>
      <c r="BB75" s="34">
        <v>63</v>
      </c>
      <c r="BC75" s="34">
        <v>53</v>
      </c>
      <c r="BD75" s="34">
        <v>58</v>
      </c>
      <c r="BE75" s="34">
        <v>55</v>
      </c>
      <c r="BF75" s="34">
        <v>25</v>
      </c>
      <c r="BG75" s="34">
        <v>97</v>
      </c>
      <c r="BH75" s="30">
        <f t="shared" si="43"/>
        <v>1084</v>
      </c>
      <c r="BI75" s="37">
        <f t="shared" si="40"/>
        <v>330</v>
      </c>
      <c r="BJ75" s="37">
        <f t="shared" si="44"/>
        <v>645</v>
      </c>
      <c r="BK75" s="13">
        <f t="shared" si="41"/>
        <v>975</v>
      </c>
      <c r="BL75" s="38">
        <f aca="true" t="shared" si="51" ref="BL75:BL83">BK75*($BI$412/($BI$412+$BJ$412))</f>
        <v>256.2918626005987</v>
      </c>
      <c r="BM75" s="38">
        <f aca="true" t="shared" si="52" ref="BM75:BM83">BK75*($BJ$412/($BI$412+$BJ$412))</f>
        <v>718.7081373994014</v>
      </c>
      <c r="BN75" s="39">
        <f t="shared" si="42"/>
        <v>8.204009467788385E-08</v>
      </c>
      <c r="BO75" s="40"/>
      <c r="BP75" s="13">
        <v>0.92</v>
      </c>
      <c r="BQ75" s="40">
        <v>1.16</v>
      </c>
      <c r="BR75" s="41"/>
      <c r="BS75" s="41"/>
      <c r="BT75" s="41"/>
      <c r="BU75" s="41"/>
      <c r="BV75" s="41"/>
      <c r="BW75" s="41"/>
    </row>
    <row r="76" spans="1:79" ht="15.75">
      <c r="A76" s="29" t="s">
        <v>375</v>
      </c>
      <c r="B76" s="129" t="s">
        <v>376</v>
      </c>
      <c r="C76" s="30"/>
      <c r="D76" s="31" t="s">
        <v>331</v>
      </c>
      <c r="E76" s="44" t="s">
        <v>745</v>
      </c>
      <c r="F76" s="31" t="s">
        <v>536</v>
      </c>
      <c r="G76" s="32">
        <f t="shared" si="47"/>
        <v>2.917687015947253</v>
      </c>
      <c r="H76" s="32"/>
      <c r="I76" s="59" t="s">
        <v>831</v>
      </c>
      <c r="J76" s="34" t="s">
        <v>1048</v>
      </c>
      <c r="K76" s="33">
        <v>46</v>
      </c>
      <c r="L76" s="88">
        <v>283</v>
      </c>
      <c r="M76" s="33">
        <v>159</v>
      </c>
      <c r="N76" s="88">
        <v>425</v>
      </c>
      <c r="O76" s="33">
        <v>27</v>
      </c>
      <c r="P76" s="88">
        <v>75</v>
      </c>
      <c r="Q76" s="33">
        <v>151</v>
      </c>
      <c r="R76" s="88">
        <v>294</v>
      </c>
      <c r="S76" s="33">
        <f t="shared" si="45"/>
        <v>431</v>
      </c>
      <c r="T76" s="33">
        <f t="shared" si="46"/>
        <v>1029</v>
      </c>
      <c r="U76" s="35">
        <f t="shared" si="48"/>
        <v>802.9587492664717</v>
      </c>
      <c r="V76" s="35">
        <f t="shared" si="49"/>
        <v>657.0412507335283</v>
      </c>
      <c r="W76" s="36">
        <f t="shared" si="50"/>
        <v>2.945265726465502E-85</v>
      </c>
      <c r="X76" s="36"/>
      <c r="Y76" s="37">
        <v>337</v>
      </c>
      <c r="Z76" s="37">
        <v>106</v>
      </c>
      <c r="AA76" s="37">
        <v>11</v>
      </c>
      <c r="AB76" s="37">
        <v>28</v>
      </c>
      <c r="AC76" s="37">
        <v>29</v>
      </c>
      <c r="AD76" s="37">
        <v>93</v>
      </c>
      <c r="AE76" s="37">
        <v>62</v>
      </c>
      <c r="AF76" s="37">
        <v>78</v>
      </c>
      <c r="AG76" s="37">
        <v>30</v>
      </c>
      <c r="AH76" s="37">
        <v>77</v>
      </c>
      <c r="AI76" s="37">
        <v>5</v>
      </c>
      <c r="AJ76" s="37">
        <v>29</v>
      </c>
      <c r="AK76" s="37">
        <v>10</v>
      </c>
      <c r="AL76" s="37">
        <v>17</v>
      </c>
      <c r="AM76" s="30">
        <v>912</v>
      </c>
      <c r="AO76" s="37">
        <v>39</v>
      </c>
      <c r="AP76" s="37">
        <v>13</v>
      </c>
      <c r="AQ76" s="37">
        <v>15</v>
      </c>
      <c r="AR76" s="37">
        <v>28</v>
      </c>
      <c r="AS76" s="37">
        <v>10</v>
      </c>
      <c r="AT76" s="37">
        <v>69</v>
      </c>
      <c r="AU76" s="37">
        <v>29</v>
      </c>
      <c r="AV76" s="37">
        <v>20</v>
      </c>
      <c r="AW76" s="37">
        <v>10</v>
      </c>
      <c r="AX76" s="37">
        <v>24</v>
      </c>
      <c r="AY76" s="37">
        <v>20</v>
      </c>
      <c r="AZ76" s="37">
        <v>25</v>
      </c>
      <c r="BA76" s="37">
        <v>59</v>
      </c>
      <c r="BB76" s="37">
        <v>42</v>
      </c>
      <c r="BC76" s="37">
        <v>31</v>
      </c>
      <c r="BD76" s="37">
        <v>38</v>
      </c>
      <c r="BE76" s="37">
        <v>21</v>
      </c>
      <c r="BF76" s="37">
        <v>21</v>
      </c>
      <c r="BG76" s="37">
        <v>33</v>
      </c>
      <c r="BH76" s="30">
        <f t="shared" si="43"/>
        <v>547</v>
      </c>
      <c r="BI76" s="37">
        <f t="shared" si="40"/>
        <v>166</v>
      </c>
      <c r="BJ76" s="37">
        <f t="shared" si="44"/>
        <v>329</v>
      </c>
      <c r="BK76" s="13">
        <f t="shared" si="41"/>
        <v>495</v>
      </c>
      <c r="BL76" s="38">
        <f t="shared" si="51"/>
        <v>130.11740716645778</v>
      </c>
      <c r="BM76" s="38">
        <f t="shared" si="52"/>
        <v>364.8825928335422</v>
      </c>
      <c r="BN76" s="39">
        <f t="shared" si="42"/>
        <v>0.00024841581822968847</v>
      </c>
      <c r="BO76" s="40"/>
      <c r="BP76" s="13">
        <v>3.93</v>
      </c>
      <c r="BQ76" s="40">
        <v>2.69</v>
      </c>
      <c r="BR76" s="41"/>
      <c r="BS76" s="41"/>
      <c r="BT76" s="41"/>
      <c r="BU76" s="41"/>
      <c r="BV76" s="41"/>
      <c r="BW76" s="41"/>
      <c r="BY76" s="40"/>
      <c r="BZ76" s="40"/>
      <c r="CA76" s="40"/>
    </row>
    <row r="77" spans="1:79" ht="15.75">
      <c r="A77" s="29" t="s">
        <v>373</v>
      </c>
      <c r="B77" s="129" t="s">
        <v>374</v>
      </c>
      <c r="D77" s="31" t="s">
        <v>331</v>
      </c>
      <c r="E77" s="31" t="s">
        <v>535</v>
      </c>
      <c r="F77" s="31" t="s">
        <v>536</v>
      </c>
      <c r="G77" s="32">
        <f t="shared" si="47"/>
        <v>2.8120372456260445</v>
      </c>
      <c r="H77" s="32"/>
      <c r="I77" s="59" t="s">
        <v>831</v>
      </c>
      <c r="J77" s="34" t="s">
        <v>1051</v>
      </c>
      <c r="K77" s="33">
        <v>4</v>
      </c>
      <c r="L77" s="88">
        <v>155</v>
      </c>
      <c r="M77" s="33">
        <v>16</v>
      </c>
      <c r="N77" s="88">
        <v>182</v>
      </c>
      <c r="O77" s="33">
        <v>1</v>
      </c>
      <c r="P77" s="88">
        <v>36</v>
      </c>
      <c r="Q77" s="33">
        <v>34</v>
      </c>
      <c r="R77" s="88">
        <v>219</v>
      </c>
      <c r="S77" s="33">
        <f t="shared" si="45"/>
        <v>196</v>
      </c>
      <c r="T77" s="33">
        <f t="shared" si="46"/>
        <v>451</v>
      </c>
      <c r="U77" s="35">
        <f t="shared" si="48"/>
        <v>355.83171970918306</v>
      </c>
      <c r="V77" s="35">
        <f t="shared" si="49"/>
        <v>291.16828029081694</v>
      </c>
      <c r="W77" s="36">
        <f t="shared" si="50"/>
        <v>1.4335329826742965E-36</v>
      </c>
      <c r="X77" s="36"/>
      <c r="Y77" s="34">
        <v>82</v>
      </c>
      <c r="Z77" s="34">
        <v>13</v>
      </c>
      <c r="AA77" s="34">
        <v>5</v>
      </c>
      <c r="AB77" s="34">
        <v>11</v>
      </c>
      <c r="AC77" s="34">
        <v>23</v>
      </c>
      <c r="AD77" s="34">
        <v>30</v>
      </c>
      <c r="AE77" s="34">
        <v>30</v>
      </c>
      <c r="AF77" s="34">
        <v>32</v>
      </c>
      <c r="AG77" s="34">
        <v>10</v>
      </c>
      <c r="AH77" s="34">
        <v>31</v>
      </c>
      <c r="AI77" s="34">
        <v>2</v>
      </c>
      <c r="AJ77" s="34">
        <v>6</v>
      </c>
      <c r="AK77" s="34">
        <v>4</v>
      </c>
      <c r="AL77" s="34">
        <v>8</v>
      </c>
      <c r="AM77" s="33">
        <f>SUM(Y77:AL77)</f>
        <v>287</v>
      </c>
      <c r="AO77" s="37">
        <v>10</v>
      </c>
      <c r="AP77" s="37">
        <v>5</v>
      </c>
      <c r="AQ77" s="37">
        <v>2</v>
      </c>
      <c r="AR77" s="37">
        <v>20</v>
      </c>
      <c r="AS77" s="37">
        <v>4</v>
      </c>
      <c r="AT77" s="37">
        <v>31</v>
      </c>
      <c r="AU77" s="37">
        <v>6</v>
      </c>
      <c r="AV77" s="37">
        <v>2</v>
      </c>
      <c r="AW77" s="37">
        <v>0</v>
      </c>
      <c r="AX77" s="37">
        <v>9</v>
      </c>
      <c r="AY77" s="37">
        <v>4</v>
      </c>
      <c r="AZ77" s="37">
        <v>13</v>
      </c>
      <c r="BA77" s="37">
        <v>10</v>
      </c>
      <c r="BB77" s="37">
        <v>1</v>
      </c>
      <c r="BC77" s="37">
        <v>7</v>
      </c>
      <c r="BD77" s="37">
        <v>13</v>
      </c>
      <c r="BE77" s="37">
        <v>10</v>
      </c>
      <c r="BF77" s="37">
        <v>1</v>
      </c>
      <c r="BG77" s="37">
        <v>10</v>
      </c>
      <c r="BH77" s="30">
        <f t="shared" si="43"/>
        <v>158</v>
      </c>
      <c r="BI77" s="37">
        <f t="shared" si="40"/>
        <v>63</v>
      </c>
      <c r="BJ77" s="37">
        <f t="shared" si="44"/>
        <v>79</v>
      </c>
      <c r="BK77" s="13">
        <f t="shared" si="41"/>
        <v>142</v>
      </c>
      <c r="BL77" s="38">
        <f t="shared" si="51"/>
        <v>37.32660973260001</v>
      </c>
      <c r="BM77" s="38">
        <f t="shared" si="52"/>
        <v>104.6733902674</v>
      </c>
      <c r="BN77" s="39">
        <f t="shared" si="42"/>
        <v>9.8603179832133E-07</v>
      </c>
      <c r="BO77" s="40"/>
      <c r="BP77" s="13">
        <v>9.27</v>
      </c>
      <c r="BQ77" s="40">
        <v>2.81</v>
      </c>
      <c r="BR77" s="41"/>
      <c r="BS77" s="41"/>
      <c r="BT77" s="41"/>
      <c r="BU77" s="41"/>
      <c r="BV77" s="41"/>
      <c r="BW77" s="41"/>
      <c r="BY77" s="40"/>
      <c r="BZ77" s="40"/>
      <c r="CA77" s="40"/>
    </row>
    <row r="78" spans="1:79" ht="15.75">
      <c r="A78" s="45" t="s">
        <v>610</v>
      </c>
      <c r="B78" s="133" t="s">
        <v>214</v>
      </c>
      <c r="D78" s="44" t="s">
        <v>611</v>
      </c>
      <c r="E78" s="44" t="s">
        <v>746</v>
      </c>
      <c r="F78" s="44" t="s">
        <v>815</v>
      </c>
      <c r="G78" s="87">
        <f t="shared" si="47"/>
        <v>1.5026817556023928</v>
      </c>
      <c r="H78" s="87"/>
      <c r="I78" s="59" t="s">
        <v>783</v>
      </c>
      <c r="J78" s="34" t="s">
        <v>1050</v>
      </c>
      <c r="K78" s="12">
        <v>26</v>
      </c>
      <c r="L78" s="88">
        <v>209</v>
      </c>
      <c r="M78" s="11">
        <v>57</v>
      </c>
      <c r="N78" s="88">
        <v>257</v>
      </c>
      <c r="O78" s="12">
        <v>26</v>
      </c>
      <c r="P78" s="88">
        <v>70</v>
      </c>
      <c r="Q78" s="12">
        <v>21</v>
      </c>
      <c r="R78" s="88">
        <v>72</v>
      </c>
      <c r="S78" s="33">
        <f t="shared" si="45"/>
        <v>331</v>
      </c>
      <c r="T78" s="33">
        <f t="shared" si="46"/>
        <v>407</v>
      </c>
      <c r="U78" s="35">
        <f t="shared" si="48"/>
        <v>405.8791486018193</v>
      </c>
      <c r="V78" s="35">
        <f t="shared" si="49"/>
        <v>332.1208513981807</v>
      </c>
      <c r="W78" s="36">
        <f t="shared" si="50"/>
        <v>3.017481930973285E-08</v>
      </c>
      <c r="X78" s="36"/>
      <c r="Y78" s="51">
        <v>51</v>
      </c>
      <c r="Z78" s="51">
        <v>93</v>
      </c>
      <c r="AA78" s="51">
        <v>8</v>
      </c>
      <c r="AB78" s="51">
        <v>26</v>
      </c>
      <c r="AC78" s="51">
        <v>15</v>
      </c>
      <c r="AD78" s="51">
        <v>54</v>
      </c>
      <c r="AE78" s="51">
        <v>38</v>
      </c>
      <c r="AF78" s="51">
        <v>46</v>
      </c>
      <c r="AG78" s="51">
        <v>8</v>
      </c>
      <c r="AH78" s="51">
        <v>26</v>
      </c>
      <c r="AI78" s="51">
        <v>6</v>
      </c>
      <c r="AJ78" s="51">
        <v>15</v>
      </c>
      <c r="AK78" s="51">
        <v>14</v>
      </c>
      <c r="AL78" s="51">
        <v>27</v>
      </c>
      <c r="AM78" s="33">
        <f>SUM(Y78:AL78)</f>
        <v>427</v>
      </c>
      <c r="AO78" s="11">
        <v>26</v>
      </c>
      <c r="AP78" s="11">
        <v>28</v>
      </c>
      <c r="AQ78" s="11">
        <v>24</v>
      </c>
      <c r="AR78" s="11">
        <v>19</v>
      </c>
      <c r="AS78" s="11">
        <v>6</v>
      </c>
      <c r="AT78" s="11">
        <v>27</v>
      </c>
      <c r="AU78" s="11">
        <v>18</v>
      </c>
      <c r="AV78" s="11">
        <v>17</v>
      </c>
      <c r="AW78" s="11">
        <v>10</v>
      </c>
      <c r="AX78" s="11">
        <v>19</v>
      </c>
      <c r="AY78" s="11">
        <v>11</v>
      </c>
      <c r="AZ78" s="11">
        <v>26</v>
      </c>
      <c r="BA78" s="11">
        <v>48</v>
      </c>
      <c r="BB78" s="11">
        <v>47</v>
      </c>
      <c r="BC78" s="11">
        <v>22</v>
      </c>
      <c r="BD78" s="11">
        <v>49</v>
      </c>
      <c r="BE78" s="11">
        <v>23</v>
      </c>
      <c r="BF78" s="11">
        <v>15</v>
      </c>
      <c r="BG78" s="11">
        <v>41</v>
      </c>
      <c r="BH78" s="30">
        <f t="shared" si="43"/>
        <v>476</v>
      </c>
      <c r="BI78" s="37">
        <f t="shared" si="40"/>
        <v>97</v>
      </c>
      <c r="BJ78" s="37">
        <f t="shared" si="44"/>
        <v>308</v>
      </c>
      <c r="BK78" s="13">
        <f t="shared" si="41"/>
        <v>405</v>
      </c>
      <c r="BL78" s="38">
        <f t="shared" si="51"/>
        <v>106.45969677255637</v>
      </c>
      <c r="BM78" s="38">
        <f t="shared" si="52"/>
        <v>298.54030322744364</v>
      </c>
      <c r="BN78" s="39">
        <f t="shared" si="42"/>
        <v>0.28558776054753876</v>
      </c>
      <c r="BO78" s="40"/>
      <c r="BP78" s="13">
        <v>1.39</v>
      </c>
      <c r="BQ78" s="40">
        <v>1.58</v>
      </c>
      <c r="BR78" s="41"/>
      <c r="BS78" s="41"/>
      <c r="BT78" s="41"/>
      <c r="BU78" s="41"/>
      <c r="BV78" s="41"/>
      <c r="BW78" s="41"/>
      <c r="BY78" s="40"/>
      <c r="BZ78" s="40"/>
      <c r="CA78" s="40"/>
    </row>
    <row r="79" spans="1:79" ht="15.75">
      <c r="A79" s="45" t="s">
        <v>609</v>
      </c>
      <c r="B79" s="133" t="s">
        <v>215</v>
      </c>
      <c r="D79" s="44" t="s">
        <v>704</v>
      </c>
      <c r="E79" s="44" t="s">
        <v>784</v>
      </c>
      <c r="F79" s="44" t="s">
        <v>815</v>
      </c>
      <c r="G79" s="87">
        <f t="shared" si="47"/>
        <v>1.6921145151916566</v>
      </c>
      <c r="H79" s="87"/>
      <c r="I79" s="59" t="s">
        <v>783</v>
      </c>
      <c r="J79" s="34" t="s">
        <v>1049</v>
      </c>
      <c r="K79" s="12">
        <v>12</v>
      </c>
      <c r="L79" s="88">
        <v>124</v>
      </c>
      <c r="M79" s="11">
        <v>27</v>
      </c>
      <c r="N79" s="88">
        <v>154</v>
      </c>
      <c r="O79" s="12">
        <v>42</v>
      </c>
      <c r="P79" s="88">
        <v>69</v>
      </c>
      <c r="Q79" s="12">
        <v>48</v>
      </c>
      <c r="R79" s="88">
        <v>113</v>
      </c>
      <c r="S79" s="33">
        <f t="shared" si="45"/>
        <v>247</v>
      </c>
      <c r="T79" s="33">
        <f t="shared" si="46"/>
        <v>342</v>
      </c>
      <c r="U79" s="35">
        <f t="shared" si="48"/>
        <v>323.9333584369533</v>
      </c>
      <c r="V79" s="35">
        <f t="shared" si="49"/>
        <v>265.0666415630467</v>
      </c>
      <c r="W79" s="36">
        <f t="shared" si="50"/>
        <v>1.8673611630686025E-10</v>
      </c>
      <c r="X79" s="36"/>
      <c r="Y79" s="51">
        <v>22</v>
      </c>
      <c r="Z79" s="51">
        <v>21</v>
      </c>
      <c r="AA79" s="51">
        <v>4</v>
      </c>
      <c r="AB79" s="51">
        <v>9</v>
      </c>
      <c r="AC79" s="51">
        <v>19</v>
      </c>
      <c r="AD79" s="51">
        <v>17</v>
      </c>
      <c r="AE79" s="51">
        <v>19</v>
      </c>
      <c r="AF79" s="51">
        <v>30</v>
      </c>
      <c r="AG79" s="51">
        <v>30</v>
      </c>
      <c r="AH79" s="51">
        <v>46</v>
      </c>
      <c r="AI79" s="51">
        <v>10</v>
      </c>
      <c r="AJ79" s="51">
        <v>33</v>
      </c>
      <c r="AK79" s="51">
        <v>30</v>
      </c>
      <c r="AL79" s="51">
        <v>37</v>
      </c>
      <c r="AM79" s="33">
        <f>SUM(Y79:AL79)</f>
        <v>327</v>
      </c>
      <c r="AO79" s="11">
        <v>33</v>
      </c>
      <c r="AP79" s="11">
        <v>17</v>
      </c>
      <c r="AQ79" s="11">
        <v>12</v>
      </c>
      <c r="AR79" s="11">
        <v>22</v>
      </c>
      <c r="AS79" s="11">
        <v>9</v>
      </c>
      <c r="AT79" s="11">
        <v>47</v>
      </c>
      <c r="AU79" s="11">
        <v>10</v>
      </c>
      <c r="AV79" s="11">
        <v>10</v>
      </c>
      <c r="AW79" s="11">
        <v>3</v>
      </c>
      <c r="AX79" s="11">
        <v>29</v>
      </c>
      <c r="AY79" s="11">
        <v>20</v>
      </c>
      <c r="AZ79" s="11">
        <v>31</v>
      </c>
      <c r="BA79" s="11">
        <v>40</v>
      </c>
      <c r="BB79" s="11">
        <v>26</v>
      </c>
      <c r="BC79" s="11">
        <v>25</v>
      </c>
      <c r="BD79" s="11">
        <v>16</v>
      </c>
      <c r="BE79" s="11">
        <v>30</v>
      </c>
      <c r="BF79" s="11">
        <v>10</v>
      </c>
      <c r="BG79" s="11">
        <v>28</v>
      </c>
      <c r="BH79" s="30">
        <f t="shared" si="43"/>
        <v>418</v>
      </c>
      <c r="BI79" s="37">
        <f t="shared" si="40"/>
        <v>101</v>
      </c>
      <c r="BJ79" s="37">
        <f t="shared" si="44"/>
        <v>259</v>
      </c>
      <c r="BK79" s="13">
        <f t="shared" si="41"/>
        <v>360</v>
      </c>
      <c r="BL79" s="38">
        <f t="shared" si="51"/>
        <v>94.63084157560566</v>
      </c>
      <c r="BM79" s="38">
        <f t="shared" si="52"/>
        <v>265.36915842439436</v>
      </c>
      <c r="BN79" s="39">
        <f t="shared" si="42"/>
        <v>0.4457072995669254</v>
      </c>
      <c r="BO79" s="40"/>
      <c r="BP79" s="13">
        <v>1.29</v>
      </c>
      <c r="BQ79" s="40">
        <v>1.85</v>
      </c>
      <c r="BR79" s="41"/>
      <c r="BS79" s="41"/>
      <c r="BT79" s="41"/>
      <c r="BU79" s="41"/>
      <c r="BV79" s="41"/>
      <c r="BW79" s="41"/>
      <c r="BY79" s="40"/>
      <c r="BZ79" s="40"/>
      <c r="CA79" s="40"/>
    </row>
    <row r="80" spans="1:79" ht="15.75">
      <c r="A80" s="45" t="s">
        <v>48</v>
      </c>
      <c r="B80" s="133" t="s">
        <v>860</v>
      </c>
      <c r="D80" s="31" t="s">
        <v>534</v>
      </c>
      <c r="E80" s="44" t="s">
        <v>535</v>
      </c>
      <c r="F80" s="31" t="s">
        <v>536</v>
      </c>
      <c r="G80" s="87">
        <f t="shared" si="47"/>
        <v>1.2267294077181594</v>
      </c>
      <c r="H80" s="87"/>
      <c r="I80" s="59" t="s">
        <v>783</v>
      </c>
      <c r="J80" s="34" t="s">
        <v>1052</v>
      </c>
      <c r="K80" s="33">
        <v>55</v>
      </c>
      <c r="L80" s="88">
        <v>668</v>
      </c>
      <c r="M80" s="34">
        <v>148</v>
      </c>
      <c r="N80" s="88">
        <v>669</v>
      </c>
      <c r="O80" s="33">
        <v>71</v>
      </c>
      <c r="P80" s="88">
        <v>258</v>
      </c>
      <c r="Q80" s="33">
        <v>57</v>
      </c>
      <c r="R80" s="88">
        <v>182</v>
      </c>
      <c r="S80" s="33">
        <f t="shared" si="45"/>
        <v>1052</v>
      </c>
      <c r="T80" s="33">
        <f t="shared" si="46"/>
        <v>1056</v>
      </c>
      <c r="U80" s="35">
        <f t="shared" si="48"/>
        <v>1159.3404407217276</v>
      </c>
      <c r="V80" s="35">
        <f t="shared" si="49"/>
        <v>948.6595592782722</v>
      </c>
      <c r="W80" s="36">
        <f t="shared" si="50"/>
        <v>2.6098807936257882E-06</v>
      </c>
      <c r="X80" s="36"/>
      <c r="Y80" s="34">
        <v>101</v>
      </c>
      <c r="Z80" s="34">
        <v>95</v>
      </c>
      <c r="AA80" s="34">
        <v>81</v>
      </c>
      <c r="AB80" s="34">
        <v>184</v>
      </c>
      <c r="AC80" s="34">
        <v>232</v>
      </c>
      <c r="AD80" s="34">
        <v>445</v>
      </c>
      <c r="AE80" s="34">
        <v>208</v>
      </c>
      <c r="AF80" s="34">
        <v>288</v>
      </c>
      <c r="AG80" s="34">
        <v>231</v>
      </c>
      <c r="AH80" s="34">
        <v>345</v>
      </c>
      <c r="AI80" s="34">
        <v>45</v>
      </c>
      <c r="AJ80" s="34">
        <v>124</v>
      </c>
      <c r="AK80" s="34">
        <v>46</v>
      </c>
      <c r="AL80" s="34">
        <v>96</v>
      </c>
      <c r="AM80" s="33">
        <v>2521</v>
      </c>
      <c r="AO80" s="34">
        <v>86</v>
      </c>
      <c r="AP80" s="34">
        <v>41</v>
      </c>
      <c r="AQ80" s="34">
        <v>20</v>
      </c>
      <c r="AR80" s="34">
        <v>60</v>
      </c>
      <c r="AS80" s="34">
        <v>33</v>
      </c>
      <c r="AT80" s="34">
        <v>141</v>
      </c>
      <c r="AU80" s="34">
        <v>46</v>
      </c>
      <c r="AV80" s="34">
        <v>34</v>
      </c>
      <c r="AW80" s="34">
        <v>16</v>
      </c>
      <c r="AX80" s="34">
        <v>48</v>
      </c>
      <c r="AY80" s="34">
        <v>53</v>
      </c>
      <c r="AZ80" s="34">
        <v>59</v>
      </c>
      <c r="BA80" s="34">
        <v>96</v>
      </c>
      <c r="BB80" s="34">
        <v>63</v>
      </c>
      <c r="BC80" s="34">
        <v>53</v>
      </c>
      <c r="BD80" s="34">
        <v>58</v>
      </c>
      <c r="BE80" s="34">
        <v>55</v>
      </c>
      <c r="BF80" s="34">
        <v>25</v>
      </c>
      <c r="BG80" s="34">
        <v>97</v>
      </c>
      <c r="BH80" s="30">
        <f t="shared" si="43"/>
        <v>1084</v>
      </c>
      <c r="BI80" s="37">
        <f t="shared" si="40"/>
        <v>330</v>
      </c>
      <c r="BJ80" s="37">
        <f t="shared" si="44"/>
        <v>645</v>
      </c>
      <c r="BK80" s="13">
        <f t="shared" si="41"/>
        <v>975</v>
      </c>
      <c r="BL80" s="38">
        <f t="shared" si="51"/>
        <v>256.2918626005987</v>
      </c>
      <c r="BM80" s="38">
        <f t="shared" si="52"/>
        <v>718.7081373994014</v>
      </c>
      <c r="BN80" s="39">
        <f t="shared" si="42"/>
        <v>8.204009467788385E-08</v>
      </c>
      <c r="BO80" s="40"/>
      <c r="BP80" s="13">
        <v>1.51</v>
      </c>
      <c r="BQ80" s="40">
        <v>1.23</v>
      </c>
      <c r="BR80" s="41"/>
      <c r="BS80" s="41"/>
      <c r="BT80" s="41"/>
      <c r="BU80" s="41"/>
      <c r="BV80" s="41"/>
      <c r="BW80" s="41"/>
      <c r="BY80" s="43"/>
      <c r="BZ80" s="43"/>
      <c r="CA80" s="43"/>
    </row>
    <row r="81" spans="1:79" ht="15.75">
      <c r="A81" s="29" t="s">
        <v>686</v>
      </c>
      <c r="B81" s="129" t="s">
        <v>687</v>
      </c>
      <c r="D81" s="31" t="s">
        <v>331</v>
      </c>
      <c r="E81" s="31" t="s">
        <v>535</v>
      </c>
      <c r="F81" s="31" t="s">
        <v>536</v>
      </c>
      <c r="G81" s="32">
        <f t="shared" si="47"/>
        <v>7.316201796424963</v>
      </c>
      <c r="H81" s="32"/>
      <c r="I81" s="59" t="s">
        <v>831</v>
      </c>
      <c r="J81" s="34" t="s">
        <v>1053</v>
      </c>
      <c r="K81" s="33">
        <v>1</v>
      </c>
      <c r="L81" s="88">
        <v>42</v>
      </c>
      <c r="M81" s="33">
        <v>15</v>
      </c>
      <c r="N81" s="88">
        <v>143</v>
      </c>
      <c r="O81" s="33">
        <v>2</v>
      </c>
      <c r="P81" s="88">
        <v>30</v>
      </c>
      <c r="Q81" s="33">
        <v>31</v>
      </c>
      <c r="R81" s="88">
        <v>260</v>
      </c>
      <c r="S81" s="33">
        <f t="shared" si="45"/>
        <v>75</v>
      </c>
      <c r="T81" s="33">
        <f t="shared" si="46"/>
        <v>449</v>
      </c>
      <c r="U81" s="35">
        <f t="shared" si="48"/>
        <v>288.1851949422132</v>
      </c>
      <c r="V81" s="35">
        <f t="shared" si="49"/>
        <v>235.81480505778686</v>
      </c>
      <c r="W81" s="36">
        <f t="shared" si="50"/>
        <v>3.4139942613415494E-78</v>
      </c>
      <c r="X81" s="36"/>
      <c r="Y81" s="34">
        <v>8</v>
      </c>
      <c r="Z81" s="34">
        <v>13</v>
      </c>
      <c r="AA81" s="34">
        <v>6</v>
      </c>
      <c r="AB81" s="34">
        <v>9</v>
      </c>
      <c r="AC81" s="34">
        <v>21</v>
      </c>
      <c r="AD81" s="34">
        <v>32</v>
      </c>
      <c r="AE81" s="34">
        <v>43</v>
      </c>
      <c r="AF81" s="34">
        <v>75</v>
      </c>
      <c r="AG81" s="34">
        <v>50</v>
      </c>
      <c r="AH81" s="34">
        <v>48</v>
      </c>
      <c r="AI81" s="34">
        <v>3</v>
      </c>
      <c r="AJ81" s="34">
        <v>14</v>
      </c>
      <c r="AK81" s="34">
        <v>6</v>
      </c>
      <c r="AL81" s="34">
        <v>6</v>
      </c>
      <c r="AM81" s="33">
        <v>334</v>
      </c>
      <c r="AO81" s="37">
        <v>6</v>
      </c>
      <c r="AP81" s="37">
        <v>6</v>
      </c>
      <c r="AQ81" s="37">
        <v>3</v>
      </c>
      <c r="AR81" s="37">
        <v>12</v>
      </c>
      <c r="AS81" s="37">
        <v>15</v>
      </c>
      <c r="AT81" s="37">
        <v>27</v>
      </c>
      <c r="AU81" s="37">
        <v>3</v>
      </c>
      <c r="AV81" s="37">
        <v>3</v>
      </c>
      <c r="AW81" s="37">
        <v>1</v>
      </c>
      <c r="AX81" s="37">
        <v>2</v>
      </c>
      <c r="AY81" s="37">
        <v>1</v>
      </c>
      <c r="AZ81" s="37">
        <v>6</v>
      </c>
      <c r="BA81" s="37">
        <v>6</v>
      </c>
      <c r="BB81" s="37">
        <v>2</v>
      </c>
      <c r="BC81" s="37">
        <v>11</v>
      </c>
      <c r="BD81" s="37">
        <v>3</v>
      </c>
      <c r="BE81" s="37">
        <v>5</v>
      </c>
      <c r="BF81" s="37">
        <v>1</v>
      </c>
      <c r="BG81" s="37">
        <v>4</v>
      </c>
      <c r="BH81" s="30">
        <f t="shared" si="43"/>
        <v>117</v>
      </c>
      <c r="BI81" s="37">
        <f t="shared" si="40"/>
        <v>61</v>
      </c>
      <c r="BJ81" s="37">
        <f t="shared" si="44"/>
        <v>45</v>
      </c>
      <c r="BK81" s="13">
        <f t="shared" si="41"/>
        <v>106</v>
      </c>
      <c r="BL81" s="38">
        <f t="shared" si="51"/>
        <v>27.863525575039443</v>
      </c>
      <c r="BM81" s="38">
        <f t="shared" si="52"/>
        <v>78.13647442496057</v>
      </c>
      <c r="BN81" s="39">
        <f t="shared" si="42"/>
        <v>2.6391814263626425E-13</v>
      </c>
      <c r="BO81" s="40"/>
      <c r="BP81" s="13">
        <v>14.21</v>
      </c>
      <c r="BQ81" s="40">
        <v>7.5</v>
      </c>
      <c r="BR81" s="41"/>
      <c r="BS81" s="41"/>
      <c r="BT81" s="41"/>
      <c r="BU81" s="41"/>
      <c r="BV81" s="41"/>
      <c r="BW81" s="41"/>
      <c r="BY81" s="40"/>
      <c r="BZ81" s="40"/>
      <c r="CA81" s="40"/>
    </row>
    <row r="82" spans="1:79" ht="15.75">
      <c r="A82" s="29" t="s">
        <v>156</v>
      </c>
      <c r="B82" s="129" t="s">
        <v>208</v>
      </c>
      <c r="C82" s="30"/>
      <c r="D82" s="31" t="s">
        <v>331</v>
      </c>
      <c r="E82" s="31" t="s">
        <v>535</v>
      </c>
      <c r="F82" s="31" t="s">
        <v>536</v>
      </c>
      <c r="G82" s="32">
        <f t="shared" si="47"/>
        <v>3.030634054986546</v>
      </c>
      <c r="H82" s="32"/>
      <c r="I82" s="59" t="s">
        <v>782</v>
      </c>
      <c r="J82" s="34" t="s">
        <v>943</v>
      </c>
      <c r="K82" s="33">
        <v>19</v>
      </c>
      <c r="L82" s="88">
        <v>248</v>
      </c>
      <c r="M82" s="33">
        <v>70</v>
      </c>
      <c r="N82" s="88">
        <v>326</v>
      </c>
      <c r="O82" s="33">
        <v>19</v>
      </c>
      <c r="P82" s="88">
        <v>87</v>
      </c>
      <c r="Q82" s="33">
        <v>87</v>
      </c>
      <c r="R82" s="88">
        <v>442</v>
      </c>
      <c r="S82" s="33">
        <f t="shared" si="45"/>
        <v>373</v>
      </c>
      <c r="T82" s="33">
        <f t="shared" si="46"/>
        <v>925</v>
      </c>
      <c r="U82" s="35">
        <f t="shared" si="48"/>
        <v>713.8633264026578</v>
      </c>
      <c r="V82" s="35">
        <f t="shared" si="49"/>
        <v>584.1366735973422</v>
      </c>
      <c r="W82" s="36">
        <f t="shared" si="50"/>
        <v>1.2223018063204E-80</v>
      </c>
      <c r="X82" s="36"/>
      <c r="Y82" s="37">
        <v>35</v>
      </c>
      <c r="Z82" s="37">
        <v>11</v>
      </c>
      <c r="AA82" s="37">
        <v>3</v>
      </c>
      <c r="AB82" s="37">
        <v>7</v>
      </c>
      <c r="AC82" s="37">
        <v>23</v>
      </c>
      <c r="AD82" s="37">
        <v>62</v>
      </c>
      <c r="AE82" s="37">
        <v>42</v>
      </c>
      <c r="AF82" s="37">
        <v>67</v>
      </c>
      <c r="AG82" s="37">
        <v>31</v>
      </c>
      <c r="AH82" s="37">
        <v>44</v>
      </c>
      <c r="AI82" s="37">
        <v>1</v>
      </c>
      <c r="AJ82" s="37">
        <v>5</v>
      </c>
      <c r="AK82" s="37">
        <v>6</v>
      </c>
      <c r="AL82" s="37">
        <v>11</v>
      </c>
      <c r="AM82" s="30">
        <f>SUM(Y82:AL82)</f>
        <v>348</v>
      </c>
      <c r="AO82" s="37">
        <v>51</v>
      </c>
      <c r="AP82" s="37">
        <v>39</v>
      </c>
      <c r="AQ82" s="37">
        <v>28</v>
      </c>
      <c r="AR82" s="37">
        <v>101</v>
      </c>
      <c r="AS82" s="37">
        <v>52</v>
      </c>
      <c r="AT82" s="37">
        <v>215</v>
      </c>
      <c r="AU82" s="37">
        <v>30</v>
      </c>
      <c r="AV82" s="37">
        <v>45</v>
      </c>
      <c r="AW82" s="37">
        <v>18</v>
      </c>
      <c r="AX82" s="37">
        <v>26</v>
      </c>
      <c r="AY82" s="37">
        <v>18</v>
      </c>
      <c r="AZ82" s="37">
        <v>39</v>
      </c>
      <c r="BA82" s="37">
        <v>56</v>
      </c>
      <c r="BB82" s="37">
        <v>30</v>
      </c>
      <c r="BC82" s="37">
        <v>52</v>
      </c>
      <c r="BD82" s="37">
        <v>25</v>
      </c>
      <c r="BE82" s="37">
        <v>25</v>
      </c>
      <c r="BF82" s="37">
        <v>7</v>
      </c>
      <c r="BG82" s="37">
        <v>46</v>
      </c>
      <c r="BH82" s="30">
        <f t="shared" si="43"/>
        <v>903</v>
      </c>
      <c r="BI82" s="37">
        <f t="shared" si="40"/>
        <v>461</v>
      </c>
      <c r="BJ82" s="37">
        <f t="shared" si="44"/>
        <v>349</v>
      </c>
      <c r="BK82" s="13">
        <f t="shared" si="41"/>
        <v>810</v>
      </c>
      <c r="BL82" s="38">
        <f t="shared" si="51"/>
        <v>212.91939354511274</v>
      </c>
      <c r="BM82" s="38">
        <f t="shared" si="52"/>
        <v>597.0806064548873</v>
      </c>
      <c r="BN82" s="39">
        <f t="shared" si="42"/>
        <v>2.855433241807166E-87</v>
      </c>
      <c r="BO82" s="40"/>
      <c r="BP82" s="13">
        <v>3.83</v>
      </c>
      <c r="BQ82" s="40">
        <v>3.07</v>
      </c>
      <c r="BR82" s="41"/>
      <c r="BS82" s="41"/>
      <c r="BT82" s="41"/>
      <c r="BU82" s="41"/>
      <c r="BV82" s="41"/>
      <c r="BW82" s="41"/>
      <c r="BY82" s="40"/>
      <c r="BZ82" s="40"/>
      <c r="CA82" s="40"/>
    </row>
    <row r="83" spans="1:79" ht="15.75">
      <c r="A83" s="45" t="s">
        <v>165</v>
      </c>
      <c r="B83" s="128" t="s">
        <v>913</v>
      </c>
      <c r="D83" s="31" t="s">
        <v>534</v>
      </c>
      <c r="E83" s="31" t="s">
        <v>535</v>
      </c>
      <c r="F83" s="31" t="s">
        <v>536</v>
      </c>
      <c r="G83" s="32">
        <f t="shared" si="47"/>
        <v>11.518779542539896</v>
      </c>
      <c r="H83" s="32"/>
      <c r="I83" s="59" t="s">
        <v>782</v>
      </c>
      <c r="J83" s="34" t="s">
        <v>1054</v>
      </c>
      <c r="K83" s="33">
        <v>11</v>
      </c>
      <c r="L83" s="88">
        <v>121</v>
      </c>
      <c r="M83" s="33">
        <v>68</v>
      </c>
      <c r="N83" s="88">
        <v>599</v>
      </c>
      <c r="O83" s="33">
        <v>11</v>
      </c>
      <c r="P83" s="88">
        <v>92</v>
      </c>
      <c r="Q83" s="33">
        <v>266</v>
      </c>
      <c r="R83" s="88">
        <v>1282</v>
      </c>
      <c r="S83" s="33">
        <f t="shared" si="45"/>
        <v>235</v>
      </c>
      <c r="T83" s="33">
        <f t="shared" si="46"/>
        <v>2215</v>
      </c>
      <c r="U83" s="35">
        <f t="shared" si="48"/>
        <v>1347.4307778786683</v>
      </c>
      <c r="V83" s="35">
        <f t="shared" si="49"/>
        <v>1102.5692221213317</v>
      </c>
      <c r="W83" s="36">
        <f t="shared" si="50"/>
        <v>0</v>
      </c>
      <c r="X83" s="36"/>
      <c r="Y83" s="34">
        <v>7</v>
      </c>
      <c r="Z83" s="34">
        <v>2</v>
      </c>
      <c r="AA83" s="34">
        <v>2</v>
      </c>
      <c r="AB83" s="34">
        <v>9</v>
      </c>
      <c r="AC83" s="34">
        <v>60</v>
      </c>
      <c r="AD83" s="34">
        <v>117</v>
      </c>
      <c r="AE83" s="34">
        <v>101</v>
      </c>
      <c r="AF83" s="34">
        <v>196</v>
      </c>
      <c r="AG83" s="34">
        <v>122</v>
      </c>
      <c r="AH83" s="34">
        <v>144</v>
      </c>
      <c r="AI83" s="34">
        <v>12</v>
      </c>
      <c r="AJ83" s="34">
        <v>21</v>
      </c>
      <c r="AK83" s="34">
        <v>9</v>
      </c>
      <c r="AL83" s="34">
        <v>18</v>
      </c>
      <c r="AM83" s="33">
        <v>820</v>
      </c>
      <c r="AO83" s="37">
        <v>19</v>
      </c>
      <c r="AP83" s="37">
        <v>8</v>
      </c>
      <c r="AQ83" s="37">
        <v>13</v>
      </c>
      <c r="AR83" s="37">
        <v>52</v>
      </c>
      <c r="AS83" s="37">
        <v>34</v>
      </c>
      <c r="AT83" s="37">
        <v>110</v>
      </c>
      <c r="AU83" s="37">
        <v>18</v>
      </c>
      <c r="AV83" s="37">
        <v>11</v>
      </c>
      <c r="AW83" s="37">
        <v>5</v>
      </c>
      <c r="AX83" s="37">
        <v>15</v>
      </c>
      <c r="AY83" s="37">
        <v>14</v>
      </c>
      <c r="AZ83" s="37">
        <v>24</v>
      </c>
      <c r="BA83" s="37">
        <v>30</v>
      </c>
      <c r="BB83" s="37">
        <v>15</v>
      </c>
      <c r="BC83" s="37">
        <v>16</v>
      </c>
      <c r="BD83" s="37">
        <v>15</v>
      </c>
      <c r="BE83" s="37">
        <v>15</v>
      </c>
      <c r="BF83" s="37">
        <v>1</v>
      </c>
      <c r="BG83" s="37">
        <v>17</v>
      </c>
      <c r="BH83" s="30">
        <f>SUM(AO83:BG83)</f>
        <v>432</v>
      </c>
      <c r="BI83" s="37">
        <f t="shared" si="40"/>
        <v>230</v>
      </c>
      <c r="BJ83" s="37">
        <f t="shared" si="44"/>
        <v>166</v>
      </c>
      <c r="BK83" s="13">
        <f t="shared" si="41"/>
        <v>396</v>
      </c>
      <c r="BL83" s="38">
        <f t="shared" si="51"/>
        <v>104.09392573316623</v>
      </c>
      <c r="BM83" s="38">
        <f t="shared" si="52"/>
        <v>291.9060742668338</v>
      </c>
      <c r="BN83" s="39">
        <f t="shared" si="42"/>
        <v>7.598803659170306E-47</v>
      </c>
      <c r="BO83" s="40"/>
      <c r="BP83" s="13">
        <v>14.07</v>
      </c>
      <c r="BQ83" s="40">
        <v>11.84</v>
      </c>
      <c r="BR83" s="41"/>
      <c r="BS83" s="41"/>
      <c r="BT83" s="41"/>
      <c r="BU83" s="41"/>
      <c r="BV83" s="41"/>
      <c r="BW83" s="41"/>
      <c r="BY83" s="40"/>
      <c r="BZ83" s="40"/>
      <c r="CA83" s="40"/>
    </row>
    <row r="84" spans="1:79" ht="15.75">
      <c r="A84" s="43"/>
      <c r="B84" s="129"/>
      <c r="C84" s="30"/>
      <c r="D84" s="31"/>
      <c r="E84" s="31"/>
      <c r="F84" s="31"/>
      <c r="G84" s="32"/>
      <c r="H84" s="32"/>
      <c r="I84" s="59"/>
      <c r="J84" s="34"/>
      <c r="K84" s="33"/>
      <c r="L84" s="33"/>
      <c r="M84" s="34"/>
      <c r="N84" s="34"/>
      <c r="O84" s="33"/>
      <c r="P84" s="33"/>
      <c r="Q84" s="33"/>
      <c r="R84" s="33"/>
      <c r="S84" s="33">
        <f t="shared" si="45"/>
        <v>0</v>
      </c>
      <c r="T84" s="33">
        <f t="shared" si="46"/>
        <v>0</v>
      </c>
      <c r="U84" s="33"/>
      <c r="V84" s="33"/>
      <c r="W84" s="36"/>
      <c r="X84" s="36"/>
      <c r="Y84" s="37"/>
      <c r="Z84" s="37"/>
      <c r="AA84" s="37"/>
      <c r="AB84" s="37"/>
      <c r="AC84" s="37"/>
      <c r="AD84" s="37"/>
      <c r="AE84" s="37"/>
      <c r="AF84" s="37"/>
      <c r="AG84" s="37"/>
      <c r="AH84" s="37"/>
      <c r="AI84" s="37"/>
      <c r="AJ84" s="37"/>
      <c r="AK84" s="37"/>
      <c r="AL84" s="37"/>
      <c r="AM84" s="30"/>
      <c r="AO84" s="37"/>
      <c r="AP84" s="37"/>
      <c r="AQ84" s="37"/>
      <c r="AR84" s="37"/>
      <c r="AS84" s="37"/>
      <c r="AT84" s="37"/>
      <c r="AU84" s="37"/>
      <c r="AV84" s="37"/>
      <c r="AW84" s="37"/>
      <c r="AX84" s="37"/>
      <c r="AY84" s="37"/>
      <c r="AZ84" s="37"/>
      <c r="BA84" s="37"/>
      <c r="BB84" s="37"/>
      <c r="BC84" s="37"/>
      <c r="BD84" s="37"/>
      <c r="BE84" s="37"/>
      <c r="BF84" s="37"/>
      <c r="BG84" s="37"/>
      <c r="BH84" s="30">
        <f t="shared" si="43"/>
        <v>0</v>
      </c>
      <c r="BI84" s="37">
        <f t="shared" si="40"/>
      </c>
      <c r="BJ84" s="37">
        <f t="shared" si="44"/>
      </c>
      <c r="BL84" s="38"/>
      <c r="BM84" s="38"/>
      <c r="BN84" s="39"/>
      <c r="BO84" s="40"/>
      <c r="BQ84" s="40"/>
      <c r="BR84" s="41"/>
      <c r="BS84" s="41"/>
      <c r="BT84" s="41"/>
      <c r="BU84" s="41"/>
      <c r="BV84" s="41"/>
      <c r="BW84" s="41"/>
      <c r="BY84" s="40"/>
      <c r="BZ84" s="40"/>
      <c r="CA84" s="40"/>
    </row>
    <row r="85" spans="1:79" ht="15.75">
      <c r="A85" s="29" t="s">
        <v>715</v>
      </c>
      <c r="B85" s="129" t="s">
        <v>716</v>
      </c>
      <c r="C85" s="30"/>
      <c r="D85" s="31" t="s">
        <v>331</v>
      </c>
      <c r="E85" s="31" t="s">
        <v>535</v>
      </c>
      <c r="F85" s="31" t="s">
        <v>536</v>
      </c>
      <c r="G85" s="32">
        <f aca="true" t="shared" si="53" ref="G85:G92">($T85/$V$412)/((MAX($S85,1))/$U$412)</f>
        <v>5.828394441215707</v>
      </c>
      <c r="H85" s="32"/>
      <c r="I85" s="59" t="s">
        <v>782</v>
      </c>
      <c r="J85" s="34" t="s">
        <v>903</v>
      </c>
      <c r="K85" s="33">
        <v>2</v>
      </c>
      <c r="L85" s="88">
        <v>18</v>
      </c>
      <c r="M85" s="33">
        <v>3</v>
      </c>
      <c r="N85" s="88">
        <v>69</v>
      </c>
      <c r="O85" s="33">
        <v>0</v>
      </c>
      <c r="P85" s="88">
        <v>6</v>
      </c>
      <c r="Q85" s="33">
        <v>11</v>
      </c>
      <c r="R85" s="88">
        <v>41</v>
      </c>
      <c r="S85" s="33">
        <f t="shared" si="45"/>
        <v>26</v>
      </c>
      <c r="T85" s="33">
        <f t="shared" si="46"/>
        <v>124</v>
      </c>
      <c r="U85" s="35">
        <f aca="true" t="shared" si="54" ref="U85:U92">(S85+T85)*($S$412/($S$412+$T$412))</f>
        <v>82.49576191093888</v>
      </c>
      <c r="V85" s="35">
        <f aca="true" t="shared" si="55" ref="V85:V92">(S85+T85)*($T$412/($S$412+$T$412))</f>
        <v>67.50423808906112</v>
      </c>
      <c r="W85" s="36">
        <f aca="true" t="shared" si="56" ref="W85:W100">CHITEST(S85:T85,U85:V85)</f>
        <v>1.8244139317561564E-20</v>
      </c>
      <c r="X85" s="36"/>
      <c r="Y85" s="37">
        <v>6</v>
      </c>
      <c r="Z85" s="37">
        <v>3</v>
      </c>
      <c r="AA85" s="37">
        <v>0</v>
      </c>
      <c r="AB85" s="37">
        <v>3</v>
      </c>
      <c r="AC85" s="37">
        <v>1</v>
      </c>
      <c r="AD85" s="37">
        <v>8</v>
      </c>
      <c r="AE85" s="37">
        <v>10</v>
      </c>
      <c r="AF85" s="37">
        <v>6</v>
      </c>
      <c r="AG85" s="37">
        <v>3</v>
      </c>
      <c r="AH85" s="37">
        <v>6</v>
      </c>
      <c r="AI85" s="37">
        <v>0</v>
      </c>
      <c r="AJ85" s="37">
        <v>0</v>
      </c>
      <c r="AK85" s="37">
        <v>0</v>
      </c>
      <c r="AL85" s="37">
        <v>0</v>
      </c>
      <c r="AM85" s="30">
        <v>46</v>
      </c>
      <c r="AO85" s="37">
        <v>3</v>
      </c>
      <c r="AP85" s="37">
        <v>0</v>
      </c>
      <c r="AQ85" s="37">
        <v>0</v>
      </c>
      <c r="AR85" s="37">
        <v>10</v>
      </c>
      <c r="AS85" s="37">
        <v>3</v>
      </c>
      <c r="AT85" s="37">
        <v>9</v>
      </c>
      <c r="AU85" s="37">
        <v>0</v>
      </c>
      <c r="AV85" s="37">
        <v>2</v>
      </c>
      <c r="AW85" s="37">
        <v>0</v>
      </c>
      <c r="AX85" s="37">
        <v>2</v>
      </c>
      <c r="AY85" s="37">
        <v>1</v>
      </c>
      <c r="AZ85" s="37">
        <v>2</v>
      </c>
      <c r="BA85" s="37">
        <v>1</v>
      </c>
      <c r="BB85" s="37">
        <v>2</v>
      </c>
      <c r="BC85" s="37">
        <v>3</v>
      </c>
      <c r="BD85" s="37">
        <v>5</v>
      </c>
      <c r="BE85" s="37">
        <v>3</v>
      </c>
      <c r="BF85" s="37">
        <v>0</v>
      </c>
      <c r="BG85" s="37">
        <v>5</v>
      </c>
      <c r="BH85" s="30">
        <f t="shared" si="43"/>
        <v>51</v>
      </c>
      <c r="BI85" s="37">
        <f t="shared" si="40"/>
        <v>24</v>
      </c>
      <c r="BJ85" s="37">
        <f t="shared" si="44"/>
        <v>25</v>
      </c>
      <c r="BK85" s="13">
        <f t="shared" si="41"/>
        <v>49</v>
      </c>
      <c r="BL85" s="38">
        <f aca="true" t="shared" si="57" ref="BL85:BL92">BK85*($BI$412/($BI$412+$BJ$412))</f>
        <v>12.880308992235214</v>
      </c>
      <c r="BM85" s="38">
        <f aca="true" t="shared" si="58" ref="BM85:BM92">BK85*($BJ$412/($BI$412+$BJ$412))</f>
        <v>36.119691007764786</v>
      </c>
      <c r="BN85" s="39">
        <f t="shared" si="42"/>
        <v>0.0003076876699924407</v>
      </c>
      <c r="BO85" s="40"/>
      <c r="BP85" s="13">
        <v>6.49</v>
      </c>
      <c r="BQ85" s="40">
        <v>6.14</v>
      </c>
      <c r="BR85" s="41"/>
      <c r="BS85" s="41"/>
      <c r="BT85" s="41"/>
      <c r="BU85" s="41"/>
      <c r="BV85" s="41"/>
      <c r="BW85" s="41"/>
      <c r="BY85" s="40"/>
      <c r="BZ85" s="40"/>
      <c r="CA85" s="40"/>
    </row>
    <row r="86" spans="1:79" ht="15.75">
      <c r="A86" s="29" t="s">
        <v>717</v>
      </c>
      <c r="B86" s="129" t="s">
        <v>718</v>
      </c>
      <c r="C86" s="30"/>
      <c r="D86" s="31" t="s">
        <v>331</v>
      </c>
      <c r="E86" s="31" t="s">
        <v>535</v>
      </c>
      <c r="F86" s="31" t="s">
        <v>536</v>
      </c>
      <c r="G86" s="32">
        <f t="shared" si="53"/>
        <v>4.6121066485227695</v>
      </c>
      <c r="H86" s="32"/>
      <c r="I86" s="59" t="s">
        <v>782</v>
      </c>
      <c r="J86" s="34" t="s">
        <v>904</v>
      </c>
      <c r="K86" s="33">
        <v>13</v>
      </c>
      <c r="L86" s="88">
        <v>97</v>
      </c>
      <c r="M86" s="33">
        <v>42</v>
      </c>
      <c r="N86" s="88">
        <v>214</v>
      </c>
      <c r="O86" s="33">
        <v>7</v>
      </c>
      <c r="P86" s="88">
        <v>29</v>
      </c>
      <c r="Q86" s="33">
        <v>61</v>
      </c>
      <c r="R86" s="88">
        <v>234</v>
      </c>
      <c r="S86" s="33">
        <f t="shared" si="45"/>
        <v>146</v>
      </c>
      <c r="T86" s="33">
        <f t="shared" si="46"/>
        <v>551</v>
      </c>
      <c r="U86" s="35">
        <f t="shared" si="54"/>
        <v>383.33030701282934</v>
      </c>
      <c r="V86" s="35">
        <f t="shared" si="55"/>
        <v>313.66969298717066</v>
      </c>
      <c r="W86" s="36">
        <f t="shared" si="56"/>
        <v>5.538868410559856E-73</v>
      </c>
      <c r="X86" s="36"/>
      <c r="Y86" s="37">
        <v>53</v>
      </c>
      <c r="Z86" s="37">
        <v>19</v>
      </c>
      <c r="AA86" s="37">
        <v>3</v>
      </c>
      <c r="AB86" s="37">
        <v>17</v>
      </c>
      <c r="AC86" s="37">
        <v>17</v>
      </c>
      <c r="AD86" s="37">
        <v>36</v>
      </c>
      <c r="AE86" s="37">
        <v>27</v>
      </c>
      <c r="AF86" s="37">
        <v>50</v>
      </c>
      <c r="AG86" s="37">
        <v>34</v>
      </c>
      <c r="AH86" s="37">
        <v>48</v>
      </c>
      <c r="AI86" s="37">
        <v>3</v>
      </c>
      <c r="AJ86" s="37">
        <v>4</v>
      </c>
      <c r="AK86" s="37">
        <v>6</v>
      </c>
      <c r="AL86" s="37">
        <v>7</v>
      </c>
      <c r="AM86" s="30">
        <v>324</v>
      </c>
      <c r="AO86" s="37">
        <v>27</v>
      </c>
      <c r="AP86" s="37">
        <v>16</v>
      </c>
      <c r="AQ86" s="37">
        <v>7</v>
      </c>
      <c r="AR86" s="37">
        <v>30</v>
      </c>
      <c r="AS86" s="37">
        <v>20</v>
      </c>
      <c r="AT86" s="37">
        <v>67</v>
      </c>
      <c r="AU86" s="37">
        <v>22</v>
      </c>
      <c r="AV86" s="37">
        <v>14</v>
      </c>
      <c r="AW86" s="37">
        <v>5</v>
      </c>
      <c r="AX86" s="37">
        <v>11</v>
      </c>
      <c r="AY86" s="37">
        <v>13</v>
      </c>
      <c r="AZ86" s="37">
        <v>18</v>
      </c>
      <c r="BA86" s="37">
        <v>38</v>
      </c>
      <c r="BB86" s="37">
        <v>18</v>
      </c>
      <c r="BC86" s="37">
        <v>31</v>
      </c>
      <c r="BD86" s="37">
        <v>21</v>
      </c>
      <c r="BE86" s="37">
        <v>21</v>
      </c>
      <c r="BF86" s="37">
        <v>9</v>
      </c>
      <c r="BG86" s="37">
        <v>28</v>
      </c>
      <c r="BH86" s="30">
        <f t="shared" si="43"/>
        <v>416</v>
      </c>
      <c r="BI86" s="37">
        <f t="shared" si="40"/>
        <v>158</v>
      </c>
      <c r="BJ86" s="37">
        <f t="shared" si="44"/>
        <v>224</v>
      </c>
      <c r="BK86" s="13">
        <f t="shared" si="41"/>
        <v>382</v>
      </c>
      <c r="BL86" s="38">
        <f t="shared" si="57"/>
        <v>100.41383744967045</v>
      </c>
      <c r="BM86" s="38">
        <f t="shared" si="58"/>
        <v>281.58616255032956</v>
      </c>
      <c r="BN86" s="39">
        <f>CHITEST(BI86:BJ86,BL86:BM86)</f>
        <v>2.180301776457162E-11</v>
      </c>
      <c r="BO86" s="40"/>
      <c r="BP86" s="13">
        <v>4.77</v>
      </c>
      <c r="BQ86" s="40">
        <v>4.77</v>
      </c>
      <c r="BR86" s="41"/>
      <c r="BS86" s="41"/>
      <c r="BT86" s="41"/>
      <c r="BU86" s="41"/>
      <c r="BV86" s="41"/>
      <c r="BW86" s="41"/>
      <c r="BY86" s="40"/>
      <c r="BZ86" s="40"/>
      <c r="CA86" s="40"/>
    </row>
    <row r="87" spans="1:84" s="192" customFormat="1" ht="15.75">
      <c r="A87" s="200" t="s">
        <v>1056</v>
      </c>
      <c r="B87" s="216" t="s">
        <v>1057</v>
      </c>
      <c r="C87" s="201"/>
      <c r="D87" s="202" t="s">
        <v>1058</v>
      </c>
      <c r="E87" s="203" t="s">
        <v>535</v>
      </c>
      <c r="F87" s="203" t="s">
        <v>815</v>
      </c>
      <c r="G87" s="190">
        <f t="shared" si="53"/>
        <v>1.7306439472544493</v>
      </c>
      <c r="H87" s="204" t="s">
        <v>782</v>
      </c>
      <c r="I87" s="191" t="s">
        <v>1059</v>
      </c>
      <c r="J87" s="191" t="s">
        <v>1060</v>
      </c>
      <c r="K87" s="204">
        <v>185</v>
      </c>
      <c r="L87" s="214">
        <v>1691</v>
      </c>
      <c r="M87" s="204">
        <v>541</v>
      </c>
      <c r="N87" s="214">
        <v>2047</v>
      </c>
      <c r="O87" s="204">
        <v>45</v>
      </c>
      <c r="P87" s="214">
        <v>148</v>
      </c>
      <c r="Q87" s="204">
        <v>92</v>
      </c>
      <c r="R87" s="192">
        <v>250</v>
      </c>
      <c r="S87" s="33">
        <f t="shared" si="45"/>
        <v>2069</v>
      </c>
      <c r="T87" s="33">
        <f t="shared" si="46"/>
        <v>2930</v>
      </c>
      <c r="U87" s="35">
        <f t="shared" si="54"/>
        <v>2749.3087586185566</v>
      </c>
      <c r="V87" s="35">
        <f t="shared" si="55"/>
        <v>2249.6912413814434</v>
      </c>
      <c r="W87" s="36">
        <f t="shared" si="56"/>
        <v>2.4366975593229887E-83</v>
      </c>
      <c r="X87" s="206"/>
      <c r="Y87" s="207">
        <v>1072</v>
      </c>
      <c r="Z87" s="207">
        <v>465</v>
      </c>
      <c r="AA87" s="207">
        <v>51</v>
      </c>
      <c r="AB87" s="207">
        <v>118</v>
      </c>
      <c r="AC87" s="207">
        <v>61</v>
      </c>
      <c r="AD87" s="207">
        <v>170</v>
      </c>
      <c r="AE87" s="207">
        <v>87</v>
      </c>
      <c r="AF87" s="207">
        <v>108</v>
      </c>
      <c r="AG87" s="207">
        <v>20</v>
      </c>
      <c r="AH87" s="207">
        <v>76</v>
      </c>
      <c r="AI87" s="207">
        <v>24</v>
      </c>
      <c r="AJ87" s="207">
        <v>97</v>
      </c>
      <c r="AK87" s="207">
        <v>30</v>
      </c>
      <c r="AL87" s="207">
        <v>99</v>
      </c>
      <c r="AM87" s="201">
        <v>2478</v>
      </c>
      <c r="AN87" s="208"/>
      <c r="AO87" s="207">
        <v>189</v>
      </c>
      <c r="AP87" s="207">
        <v>187</v>
      </c>
      <c r="AQ87" s="207">
        <v>105</v>
      </c>
      <c r="AR87" s="207">
        <v>245</v>
      </c>
      <c r="AS87" s="207">
        <v>117</v>
      </c>
      <c r="AT87" s="207">
        <v>470</v>
      </c>
      <c r="AU87" s="207">
        <v>177</v>
      </c>
      <c r="AV87" s="207">
        <v>123</v>
      </c>
      <c r="AW87" s="207">
        <v>48</v>
      </c>
      <c r="AX87" s="207">
        <v>116</v>
      </c>
      <c r="AY87" s="207">
        <v>102</v>
      </c>
      <c r="AZ87" s="207">
        <v>119</v>
      </c>
      <c r="BA87" s="207">
        <v>263</v>
      </c>
      <c r="BB87" s="207">
        <v>217</v>
      </c>
      <c r="BC87" s="207">
        <v>203</v>
      </c>
      <c r="BD87" s="207">
        <v>190</v>
      </c>
      <c r="BE87" s="207">
        <v>193</v>
      </c>
      <c r="BF87" s="207">
        <v>96</v>
      </c>
      <c r="BG87" s="207">
        <v>218</v>
      </c>
      <c r="BH87" s="201">
        <v>3378</v>
      </c>
      <c r="BI87" s="207">
        <v>1180</v>
      </c>
      <c r="BJ87" s="207">
        <v>1790</v>
      </c>
      <c r="BK87" s="209">
        <v>2970</v>
      </c>
      <c r="BL87" s="210">
        <v>780.7044429987467</v>
      </c>
      <c r="BM87" s="210">
        <v>2189.2955570012537</v>
      </c>
      <c r="BN87" s="39">
        <f t="shared" si="42"/>
        <v>3.3036343192382052E-62</v>
      </c>
      <c r="BO87" s="211"/>
      <c r="BP87" s="224">
        <v>2.5499186250933303</v>
      </c>
      <c r="BQ87" s="224">
        <v>1.674347736265802</v>
      </c>
      <c r="BR87" s="212"/>
      <c r="BS87" s="212"/>
      <c r="BT87" s="213"/>
      <c r="BU87" s="211"/>
      <c r="BV87" s="212"/>
      <c r="BW87" s="212"/>
      <c r="BX87" s="212"/>
      <c r="BY87" s="212"/>
      <c r="BZ87" s="212"/>
      <c r="CA87" s="212"/>
      <c r="CB87" s="212"/>
      <c r="CC87" s="206"/>
      <c r="CD87" s="211"/>
      <c r="CE87" s="211"/>
      <c r="CF87" s="211"/>
    </row>
    <row r="88" spans="1:79" ht="15.75">
      <c r="A88" s="29" t="s">
        <v>688</v>
      </c>
      <c r="B88" s="129" t="s">
        <v>207</v>
      </c>
      <c r="C88" s="30"/>
      <c r="D88" s="44" t="s">
        <v>331</v>
      </c>
      <c r="E88" s="44" t="s">
        <v>535</v>
      </c>
      <c r="F88" s="31" t="s">
        <v>536</v>
      </c>
      <c r="G88" s="32">
        <f t="shared" si="53"/>
        <v>3.487890099782442</v>
      </c>
      <c r="H88" s="32"/>
      <c r="I88" s="59" t="s">
        <v>782</v>
      </c>
      <c r="J88" s="34" t="s">
        <v>485</v>
      </c>
      <c r="K88" s="12">
        <v>5</v>
      </c>
      <c r="L88" s="88">
        <v>110</v>
      </c>
      <c r="M88" s="12">
        <v>9</v>
      </c>
      <c r="N88" s="88">
        <v>159</v>
      </c>
      <c r="O88" s="12">
        <v>12</v>
      </c>
      <c r="P88" s="88">
        <v>58</v>
      </c>
      <c r="Q88" s="12">
        <v>73</v>
      </c>
      <c r="R88" s="88">
        <v>287</v>
      </c>
      <c r="S88" s="33">
        <f t="shared" si="45"/>
        <v>185</v>
      </c>
      <c r="T88" s="33">
        <f t="shared" si="46"/>
        <v>528</v>
      </c>
      <c r="U88" s="35">
        <f t="shared" si="54"/>
        <v>392.1298549499962</v>
      </c>
      <c r="V88" s="35">
        <f t="shared" si="55"/>
        <v>320.8701450500038</v>
      </c>
      <c r="W88" s="36">
        <f>CHITEST(S88:T88,U88:V88)</f>
        <v>8.22301960904009E-55</v>
      </c>
      <c r="X88" s="36"/>
      <c r="Y88" s="37">
        <v>23</v>
      </c>
      <c r="Z88" s="37">
        <v>20</v>
      </c>
      <c r="AA88" s="37">
        <v>11</v>
      </c>
      <c r="AB88" s="37">
        <v>10</v>
      </c>
      <c r="AC88" s="37">
        <v>11</v>
      </c>
      <c r="AD88" s="37">
        <v>45</v>
      </c>
      <c r="AE88" s="37">
        <v>44</v>
      </c>
      <c r="AF88" s="37">
        <v>32</v>
      </c>
      <c r="AG88" s="37">
        <v>18</v>
      </c>
      <c r="AH88" s="37">
        <v>27</v>
      </c>
      <c r="AI88" s="37">
        <v>6</v>
      </c>
      <c r="AJ88" s="37">
        <v>9</v>
      </c>
      <c r="AK88" s="37">
        <v>7</v>
      </c>
      <c r="AL88" s="37">
        <v>5</v>
      </c>
      <c r="AM88" s="30">
        <v>324</v>
      </c>
      <c r="AO88" s="52">
        <v>14</v>
      </c>
      <c r="AP88" s="52">
        <v>12</v>
      </c>
      <c r="AQ88" s="52">
        <v>5</v>
      </c>
      <c r="AR88" s="52">
        <v>16</v>
      </c>
      <c r="AS88" s="52">
        <v>5</v>
      </c>
      <c r="AT88" s="52">
        <v>26</v>
      </c>
      <c r="AU88" s="52">
        <v>8</v>
      </c>
      <c r="AV88" s="52">
        <v>4</v>
      </c>
      <c r="AW88" s="52">
        <v>3</v>
      </c>
      <c r="AX88" s="52">
        <v>15</v>
      </c>
      <c r="AY88" s="52">
        <v>7</v>
      </c>
      <c r="AZ88" s="52">
        <v>11</v>
      </c>
      <c r="BA88" s="52">
        <v>12</v>
      </c>
      <c r="BB88" s="52">
        <v>13</v>
      </c>
      <c r="BC88" s="52">
        <v>6</v>
      </c>
      <c r="BD88" s="52">
        <v>10</v>
      </c>
      <c r="BE88" s="52">
        <v>10</v>
      </c>
      <c r="BF88" s="52">
        <v>4</v>
      </c>
      <c r="BG88" s="52">
        <v>20</v>
      </c>
      <c r="BH88" s="30">
        <f>SUM(AO88:BG88)</f>
        <v>201</v>
      </c>
      <c r="BI88" s="37">
        <f>IF(SUM(AR88:AW88)&gt;0,SUM(AR88:AW88),"")</f>
        <v>62</v>
      </c>
      <c r="BJ88" s="37">
        <f>IF((AO88+SUM(AY88:BG88))&gt;0,(AO88+SUM(AY88:BG88)),"")</f>
        <v>107</v>
      </c>
      <c r="BK88" s="13">
        <f>IF((BI88+BJ88)&gt;0,(BI88+BJ88),"")</f>
        <v>169</v>
      </c>
      <c r="BL88" s="38">
        <f t="shared" si="57"/>
        <v>44.42392285077044</v>
      </c>
      <c r="BM88" s="38">
        <f t="shared" si="58"/>
        <v>124.57607714922958</v>
      </c>
      <c r="BN88" s="39">
        <f>CHITEST(BI88:BJ88,BL88:BM88)</f>
        <v>0.0021304165041358455</v>
      </c>
      <c r="BO88" s="40"/>
      <c r="BP88" s="13">
        <v>4.47</v>
      </c>
      <c r="BQ88" s="40">
        <v>3.56</v>
      </c>
      <c r="BR88" s="41"/>
      <c r="BS88" s="41"/>
      <c r="BT88" s="41"/>
      <c r="BU88" s="41"/>
      <c r="BV88" s="41"/>
      <c r="BW88" s="41"/>
      <c r="BY88" s="40"/>
      <c r="BZ88" s="40"/>
      <c r="CA88" s="40"/>
    </row>
    <row r="89" spans="1:79" ht="15.75">
      <c r="A89" s="198" t="s">
        <v>486</v>
      </c>
      <c r="B89" s="196" t="s">
        <v>343</v>
      </c>
      <c r="C89" s="30"/>
      <c r="D89" s="44" t="s">
        <v>331</v>
      </c>
      <c r="E89" s="44" t="s">
        <v>784</v>
      </c>
      <c r="F89" s="44" t="s">
        <v>1037</v>
      </c>
      <c r="G89" s="190">
        <f t="shared" si="53"/>
        <v>0.8244087336912764</v>
      </c>
      <c r="H89" s="190"/>
      <c r="I89" s="59" t="s">
        <v>1038</v>
      </c>
      <c r="J89" s="34" t="s">
        <v>1055</v>
      </c>
      <c r="K89" s="12">
        <v>46</v>
      </c>
      <c r="L89" s="89">
        <v>599</v>
      </c>
      <c r="M89" s="12">
        <v>76</v>
      </c>
      <c r="N89" s="89">
        <v>376</v>
      </c>
      <c r="O89" s="12">
        <v>24</v>
      </c>
      <c r="P89" s="89">
        <v>130</v>
      </c>
      <c r="Q89" s="12">
        <v>20</v>
      </c>
      <c r="R89" s="89">
        <v>67</v>
      </c>
      <c r="S89" s="33">
        <f t="shared" si="45"/>
        <v>799</v>
      </c>
      <c r="T89" s="33">
        <f t="shared" si="46"/>
        <v>539</v>
      </c>
      <c r="U89" s="35">
        <f t="shared" si="54"/>
        <v>735.8621962455749</v>
      </c>
      <c r="V89" s="35">
        <f t="shared" si="55"/>
        <v>602.1378037544251</v>
      </c>
      <c r="W89" s="36">
        <f>CHITEST(S89:T89,U89:V89)</f>
        <v>0.0005213591808959242</v>
      </c>
      <c r="X89" s="36"/>
      <c r="Y89" s="37">
        <v>71</v>
      </c>
      <c r="Z89" s="37">
        <v>32</v>
      </c>
      <c r="AA89" s="37">
        <v>19</v>
      </c>
      <c r="AB89" s="37">
        <v>55</v>
      </c>
      <c r="AC89" s="37">
        <v>27</v>
      </c>
      <c r="AD89" s="37">
        <v>31</v>
      </c>
      <c r="AE89" s="37">
        <v>46</v>
      </c>
      <c r="AF89" s="37">
        <v>61</v>
      </c>
      <c r="AG89" s="37">
        <v>24</v>
      </c>
      <c r="AH89" s="37">
        <v>36</v>
      </c>
      <c r="AI89" s="37">
        <v>6</v>
      </c>
      <c r="AJ89" s="37">
        <v>16</v>
      </c>
      <c r="AK89" s="37">
        <v>19</v>
      </c>
      <c r="AL89" s="37">
        <v>27</v>
      </c>
      <c r="AM89" s="30">
        <f>SUM(Y89:AL89)</f>
        <v>470</v>
      </c>
      <c r="AO89" s="52">
        <v>69</v>
      </c>
      <c r="AP89" s="52">
        <v>44</v>
      </c>
      <c r="AQ89" s="52">
        <v>18</v>
      </c>
      <c r="AR89" s="52">
        <v>30</v>
      </c>
      <c r="AS89" s="52">
        <v>14</v>
      </c>
      <c r="AT89" s="52">
        <v>72</v>
      </c>
      <c r="AU89" s="52">
        <v>30</v>
      </c>
      <c r="AV89" s="52">
        <v>22</v>
      </c>
      <c r="AW89" s="52">
        <v>11</v>
      </c>
      <c r="AX89" s="52">
        <v>23</v>
      </c>
      <c r="AY89" s="52">
        <v>40</v>
      </c>
      <c r="AZ89" s="52">
        <v>73</v>
      </c>
      <c r="BA89" s="52">
        <v>72</v>
      </c>
      <c r="BB89" s="52">
        <v>58</v>
      </c>
      <c r="BC89" s="52">
        <v>53</v>
      </c>
      <c r="BD89" s="52">
        <v>40</v>
      </c>
      <c r="BE89" s="52">
        <v>61</v>
      </c>
      <c r="BF89" s="52">
        <v>28</v>
      </c>
      <c r="BG89" s="52">
        <v>57</v>
      </c>
      <c r="BH89" s="30">
        <f>SUM(AO89:BG89)</f>
        <v>815</v>
      </c>
      <c r="BI89" s="37">
        <f>IF(SUM(AR89:AW89)&gt;0,SUM(AR89:AW89),"")</f>
        <v>179</v>
      </c>
      <c r="BJ89" s="37">
        <f>IF((AO89+SUM(AY89:BG89))&gt;0,(AO89+SUM(AY89:BG89)),"")</f>
        <v>551</v>
      </c>
      <c r="BK89" s="13">
        <f>IF((BI89+BJ89)&gt;0,(BI89+BJ89),"")</f>
        <v>730</v>
      </c>
      <c r="BL89" s="38">
        <f t="shared" si="57"/>
        <v>191.8903176394226</v>
      </c>
      <c r="BM89" s="38">
        <f t="shared" si="58"/>
        <v>538.1096823605775</v>
      </c>
      <c r="BN89" s="39">
        <f>CHITEST(BI89:BJ89,BL89:BM89)</f>
        <v>0.2784380260122355</v>
      </c>
      <c r="BO89" s="40"/>
      <c r="BP89" s="13">
        <v>1.27</v>
      </c>
      <c r="BQ89" s="40">
        <v>0.81</v>
      </c>
      <c r="BR89" s="41"/>
      <c r="BS89" s="41"/>
      <c r="BT89" s="41"/>
      <c r="BU89" s="41"/>
      <c r="BV89" s="41"/>
      <c r="BW89" s="41"/>
      <c r="BY89" s="40"/>
      <c r="BZ89" s="40"/>
      <c r="CA89" s="40"/>
    </row>
    <row r="90" spans="1:79" ht="15.75">
      <c r="A90" s="198" t="s">
        <v>487</v>
      </c>
      <c r="B90" s="196" t="s">
        <v>344</v>
      </c>
      <c r="C90" s="30"/>
      <c r="D90" s="44" t="s">
        <v>331</v>
      </c>
      <c r="E90" s="44" t="s">
        <v>817</v>
      </c>
      <c r="F90" s="44" t="s">
        <v>1037</v>
      </c>
      <c r="G90" s="190">
        <f t="shared" si="53"/>
        <v>0.7617090835128347</v>
      </c>
      <c r="H90" s="190"/>
      <c r="I90" s="59" t="s">
        <v>1038</v>
      </c>
      <c r="J90" s="34" t="s">
        <v>905</v>
      </c>
      <c r="K90" s="12">
        <v>44</v>
      </c>
      <c r="L90" s="89">
        <v>559</v>
      </c>
      <c r="M90" s="12">
        <v>47</v>
      </c>
      <c r="N90" s="89">
        <v>335</v>
      </c>
      <c r="O90" s="12">
        <v>16</v>
      </c>
      <c r="P90" s="89">
        <v>111</v>
      </c>
      <c r="Q90" s="12">
        <v>15</v>
      </c>
      <c r="R90" s="89">
        <v>58</v>
      </c>
      <c r="S90" s="33">
        <f t="shared" si="45"/>
        <v>730</v>
      </c>
      <c r="T90" s="33">
        <f t="shared" si="46"/>
        <v>455</v>
      </c>
      <c r="U90" s="35">
        <f t="shared" si="54"/>
        <v>651.7165190964172</v>
      </c>
      <c r="V90" s="35">
        <f t="shared" si="55"/>
        <v>533.2834809035828</v>
      </c>
      <c r="W90" s="36">
        <f>CHITEST(S90:T90,U90:V90)</f>
        <v>4.8516698654802015E-06</v>
      </c>
      <c r="X90" s="36"/>
      <c r="Y90" s="37">
        <v>25</v>
      </c>
      <c r="Z90" s="37">
        <v>39</v>
      </c>
      <c r="AA90" s="37">
        <v>6</v>
      </c>
      <c r="AB90" s="37">
        <v>35</v>
      </c>
      <c r="AC90" s="37">
        <v>15</v>
      </c>
      <c r="AD90" s="37">
        <v>33</v>
      </c>
      <c r="AE90" s="37">
        <v>38</v>
      </c>
      <c r="AF90" s="37">
        <v>47</v>
      </c>
      <c r="AG90" s="37">
        <v>21</v>
      </c>
      <c r="AH90" s="37">
        <v>50</v>
      </c>
      <c r="AI90" s="37">
        <v>3</v>
      </c>
      <c r="AJ90" s="37">
        <v>12</v>
      </c>
      <c r="AK90" s="37">
        <v>16</v>
      </c>
      <c r="AL90" s="37">
        <v>17</v>
      </c>
      <c r="AM90" s="30">
        <f>SUM(Y90:AL90)</f>
        <v>357</v>
      </c>
      <c r="AO90" s="52">
        <v>58</v>
      </c>
      <c r="AP90" s="52">
        <v>62</v>
      </c>
      <c r="AQ90" s="52">
        <v>43</v>
      </c>
      <c r="AR90" s="52">
        <v>63</v>
      </c>
      <c r="AS90" s="52">
        <v>35</v>
      </c>
      <c r="AT90" s="52">
        <v>126</v>
      </c>
      <c r="AU90" s="52">
        <v>32</v>
      </c>
      <c r="AV90" s="52">
        <v>23</v>
      </c>
      <c r="AW90" s="52">
        <v>8</v>
      </c>
      <c r="AX90" s="52">
        <v>33</v>
      </c>
      <c r="AY90" s="52">
        <v>43</v>
      </c>
      <c r="AZ90" s="52">
        <v>45</v>
      </c>
      <c r="BA90" s="52">
        <v>109</v>
      </c>
      <c r="BB90" s="52">
        <v>55</v>
      </c>
      <c r="BC90" s="52">
        <v>75</v>
      </c>
      <c r="BD90" s="52">
        <v>44</v>
      </c>
      <c r="BE90" s="52">
        <v>51</v>
      </c>
      <c r="BF90" s="52">
        <v>20</v>
      </c>
      <c r="BG90" s="52">
        <v>62</v>
      </c>
      <c r="BH90" s="30">
        <f>SUM(AO90:BG90)</f>
        <v>987</v>
      </c>
      <c r="BI90" s="37">
        <f>IF(SUM(AR90:AW90)&gt;0,SUM(AR90:AW90),"")</f>
        <v>287</v>
      </c>
      <c r="BJ90" s="37">
        <f>IF((AO90+SUM(AY90:BG90))&gt;0,(AO90+SUM(AY90:BG90)),"")</f>
        <v>562</v>
      </c>
      <c r="BK90" s="13">
        <f>IF((BI90+BJ90)&gt;0,(BI90+BJ90),"")</f>
        <v>849</v>
      </c>
      <c r="BL90" s="38">
        <f t="shared" si="57"/>
        <v>223.1710680491367</v>
      </c>
      <c r="BM90" s="38">
        <f t="shared" si="58"/>
        <v>625.8289319508634</v>
      </c>
      <c r="BN90" s="39">
        <f>CHITEST(BI90:BJ90,BL90:BM90)</f>
        <v>6.474178660643971E-07</v>
      </c>
      <c r="BO90" s="40"/>
      <c r="BP90" s="13">
        <v>0.96</v>
      </c>
      <c r="BQ90" s="40">
        <v>0.79</v>
      </c>
      <c r="BR90" s="41"/>
      <c r="BS90" s="41"/>
      <c r="BT90" s="41"/>
      <c r="BU90" s="41"/>
      <c r="BV90" s="41"/>
      <c r="BW90" s="41"/>
      <c r="BY90" s="40"/>
      <c r="BZ90" s="40"/>
      <c r="CA90" s="40"/>
    </row>
    <row r="91" spans="1:79" ht="15.75">
      <c r="A91" s="198" t="s">
        <v>488</v>
      </c>
      <c r="B91" s="196" t="s">
        <v>564</v>
      </c>
      <c r="C91" s="30"/>
      <c r="D91" s="44" t="s">
        <v>420</v>
      </c>
      <c r="E91" s="44" t="s">
        <v>420</v>
      </c>
      <c r="F91" s="44" t="s">
        <v>1037</v>
      </c>
      <c r="G91" s="190">
        <f t="shared" si="53"/>
        <v>1.165388146917507</v>
      </c>
      <c r="H91" s="190"/>
      <c r="I91" s="59" t="s">
        <v>1039</v>
      </c>
      <c r="J91" s="34" t="s">
        <v>905</v>
      </c>
      <c r="K91" s="12">
        <v>4</v>
      </c>
      <c r="L91" s="89">
        <v>144</v>
      </c>
      <c r="M91" s="12">
        <v>7</v>
      </c>
      <c r="N91" s="89">
        <v>144</v>
      </c>
      <c r="O91" s="12">
        <v>4</v>
      </c>
      <c r="P91" s="89">
        <v>42</v>
      </c>
      <c r="Q91" s="12">
        <v>4</v>
      </c>
      <c r="R91" s="89">
        <v>30</v>
      </c>
      <c r="S91" s="33">
        <f t="shared" si="45"/>
        <v>194</v>
      </c>
      <c r="T91" s="33">
        <f t="shared" si="46"/>
        <v>185</v>
      </c>
      <c r="U91" s="35">
        <f t="shared" si="54"/>
        <v>208.4392917616389</v>
      </c>
      <c r="V91" s="35">
        <f t="shared" si="55"/>
        <v>170.5607082383611</v>
      </c>
      <c r="W91" s="36">
        <f>CHITEST(S91:T91,U91:V91)</f>
        <v>0.1359988461071027</v>
      </c>
      <c r="X91" s="36"/>
      <c r="Y91" s="37">
        <v>7</v>
      </c>
      <c r="Z91" s="37">
        <v>18</v>
      </c>
      <c r="AA91" s="37">
        <v>4</v>
      </c>
      <c r="AB91" s="37">
        <v>5</v>
      </c>
      <c r="AC91" s="37">
        <v>7</v>
      </c>
      <c r="AD91" s="37">
        <v>13</v>
      </c>
      <c r="AE91" s="37">
        <v>6</v>
      </c>
      <c r="AF91" s="37">
        <v>14</v>
      </c>
      <c r="AG91" s="37">
        <v>9</v>
      </c>
      <c r="AH91" s="37">
        <v>17</v>
      </c>
      <c r="AI91" s="37">
        <v>2</v>
      </c>
      <c r="AJ91" s="37">
        <v>5</v>
      </c>
      <c r="AK91" s="37">
        <v>5</v>
      </c>
      <c r="AL91" s="37">
        <v>5</v>
      </c>
      <c r="AM91" s="30">
        <f>SUM(Y91:AL91)</f>
        <v>117</v>
      </c>
      <c r="AO91" s="52">
        <v>14</v>
      </c>
      <c r="AP91" s="52">
        <v>15</v>
      </c>
      <c r="AQ91" s="52">
        <v>5</v>
      </c>
      <c r="AR91" s="52">
        <v>12</v>
      </c>
      <c r="AS91" s="52">
        <v>5</v>
      </c>
      <c r="AT91" s="52">
        <v>22</v>
      </c>
      <c r="AU91" s="52">
        <v>3</v>
      </c>
      <c r="AV91" s="52">
        <v>1</v>
      </c>
      <c r="AW91" s="52">
        <v>1</v>
      </c>
      <c r="AX91" s="52">
        <v>13</v>
      </c>
      <c r="AY91" s="52">
        <v>5</v>
      </c>
      <c r="AZ91" s="52">
        <v>10</v>
      </c>
      <c r="BA91" s="52">
        <v>14</v>
      </c>
      <c r="BB91" s="52">
        <v>4</v>
      </c>
      <c r="BC91" s="52">
        <v>8</v>
      </c>
      <c r="BD91" s="52">
        <v>3</v>
      </c>
      <c r="BE91" s="52">
        <v>5</v>
      </c>
      <c r="BF91" s="52">
        <v>2</v>
      </c>
      <c r="BG91" s="52">
        <v>9</v>
      </c>
      <c r="BH91" s="30">
        <f>SUM(AO91:BG91)</f>
        <v>151</v>
      </c>
      <c r="BI91" s="37">
        <f>IF(SUM(AR91:AW91)&gt;0,SUM(AR91:AW91),"")</f>
        <v>44</v>
      </c>
      <c r="BJ91" s="37">
        <f>IF((AO91+SUM(AY91:BG91))&gt;0,(AO91+SUM(AY91:BG91)),"")</f>
        <v>74</v>
      </c>
      <c r="BK91" s="13">
        <f>IF((BI91+BJ91)&gt;0,(BI91+BJ91),"")</f>
        <v>118</v>
      </c>
      <c r="BL91" s="38">
        <f t="shared" si="57"/>
        <v>31.017886960892966</v>
      </c>
      <c r="BM91" s="38">
        <f t="shared" si="58"/>
        <v>86.98211303910703</v>
      </c>
      <c r="BN91" s="39">
        <f>CHITEST(BI91:BJ91,BL91:BM91)</f>
        <v>0.006628143207731406</v>
      </c>
      <c r="BO91" s="40"/>
      <c r="BP91" s="13">
        <v>1.27</v>
      </c>
      <c r="BQ91" s="40">
        <v>1.25</v>
      </c>
      <c r="BR91" s="41"/>
      <c r="BS91" s="41"/>
      <c r="BT91" s="41"/>
      <c r="BU91" s="41"/>
      <c r="BV91" s="41"/>
      <c r="BW91" s="41"/>
      <c r="BY91" s="40"/>
      <c r="BZ91" s="40"/>
      <c r="CA91" s="40"/>
    </row>
    <row r="92" spans="1:79" ht="15.75">
      <c r="A92" s="47" t="s">
        <v>489</v>
      </c>
      <c r="B92" s="133" t="s">
        <v>560</v>
      </c>
      <c r="C92" s="30"/>
      <c r="D92" s="44" t="s">
        <v>819</v>
      </c>
      <c r="E92" s="44" t="s">
        <v>420</v>
      </c>
      <c r="F92" s="44" t="s">
        <v>536</v>
      </c>
      <c r="G92" s="87">
        <f t="shared" si="53"/>
        <v>1.8123146002921304</v>
      </c>
      <c r="H92" s="87"/>
      <c r="I92" s="59" t="s">
        <v>1039</v>
      </c>
      <c r="J92" s="34" t="s">
        <v>1061</v>
      </c>
      <c r="K92" s="69">
        <v>9</v>
      </c>
      <c r="L92" s="88">
        <v>120</v>
      </c>
      <c r="M92" s="69">
        <v>23</v>
      </c>
      <c r="N92" s="88">
        <v>98</v>
      </c>
      <c r="O92" s="69">
        <v>48</v>
      </c>
      <c r="P92" s="88">
        <v>146</v>
      </c>
      <c r="Q92" s="69">
        <v>63</v>
      </c>
      <c r="R92" s="88">
        <v>295</v>
      </c>
      <c r="S92" s="33">
        <f t="shared" si="45"/>
        <v>323</v>
      </c>
      <c r="T92" s="33">
        <f t="shared" si="46"/>
        <v>479</v>
      </c>
      <c r="U92" s="35">
        <f t="shared" si="54"/>
        <v>441.07734035048657</v>
      </c>
      <c r="V92" s="35">
        <f t="shared" si="55"/>
        <v>360.92265964951343</v>
      </c>
      <c r="W92" s="36">
        <f>CHITEST(S92:T92,U92:V92)</f>
        <v>5.253623010144648E-17</v>
      </c>
      <c r="X92" s="36"/>
      <c r="Y92" s="37">
        <v>25</v>
      </c>
      <c r="Z92" s="37">
        <v>28</v>
      </c>
      <c r="AA92" s="37">
        <v>3</v>
      </c>
      <c r="AB92" s="37">
        <v>24</v>
      </c>
      <c r="AC92" s="37">
        <v>42</v>
      </c>
      <c r="AD92" s="37">
        <v>54</v>
      </c>
      <c r="AE92" s="37">
        <v>79</v>
      </c>
      <c r="AF92" s="37">
        <v>50</v>
      </c>
      <c r="AG92" s="37">
        <v>43</v>
      </c>
      <c r="AH92" s="37">
        <v>42</v>
      </c>
      <c r="AI92" s="37">
        <v>47</v>
      </c>
      <c r="AJ92" s="37">
        <v>57</v>
      </c>
      <c r="AK92" s="37">
        <v>53</v>
      </c>
      <c r="AL92" s="37">
        <v>113</v>
      </c>
      <c r="AM92" s="30">
        <f>SUM(Y92:AL92)</f>
        <v>660</v>
      </c>
      <c r="AO92" s="48">
        <v>30</v>
      </c>
      <c r="AP92" s="48">
        <v>16</v>
      </c>
      <c r="AQ92" s="48">
        <v>9</v>
      </c>
      <c r="AR92" s="48">
        <v>23</v>
      </c>
      <c r="AS92" s="48">
        <v>5</v>
      </c>
      <c r="AT92" s="48">
        <v>42</v>
      </c>
      <c r="AU92" s="48">
        <v>13</v>
      </c>
      <c r="AV92" s="48">
        <v>9</v>
      </c>
      <c r="AW92" s="48">
        <v>4</v>
      </c>
      <c r="AX92" s="48">
        <v>18</v>
      </c>
      <c r="AY92" s="48">
        <v>16</v>
      </c>
      <c r="AZ92" s="48">
        <v>36</v>
      </c>
      <c r="BA92" s="48">
        <v>41</v>
      </c>
      <c r="BB92" s="48">
        <v>26</v>
      </c>
      <c r="BC92" s="48">
        <v>23</v>
      </c>
      <c r="BD92" s="48">
        <v>35</v>
      </c>
      <c r="BE92" s="48">
        <v>33</v>
      </c>
      <c r="BF92" s="48">
        <v>19</v>
      </c>
      <c r="BG92" s="48">
        <v>36</v>
      </c>
      <c r="BH92" s="30">
        <f>SUM(AO92:BG92)</f>
        <v>434</v>
      </c>
      <c r="BI92" s="37">
        <f>IF(SUM(AR92:AW92)&gt;0,SUM(AR92:AW92),"")</f>
        <v>96</v>
      </c>
      <c r="BJ92" s="37">
        <f>IF((AO92+SUM(AY92:BG92))&gt;0,(AO92+SUM(AY92:BG92)),"")</f>
        <v>295</v>
      </c>
      <c r="BK92" s="13">
        <f>IF((BI92+BJ92)&gt;0,(BI92+BJ92),"")</f>
        <v>391</v>
      </c>
      <c r="BL92" s="38">
        <f t="shared" si="57"/>
        <v>102.77960848906059</v>
      </c>
      <c r="BM92" s="38">
        <f t="shared" si="58"/>
        <v>288.2203915109394</v>
      </c>
      <c r="BN92" s="39">
        <f>CHITEST(BI92:BJ92,BL92:BM92)</f>
        <v>0.43604342258129286</v>
      </c>
      <c r="BO92" s="40"/>
      <c r="BP92" s="13">
        <v>1.4</v>
      </c>
      <c r="BQ92" s="40">
        <v>1.98</v>
      </c>
      <c r="BR92" s="41"/>
      <c r="BS92" s="41"/>
      <c r="BT92" s="41"/>
      <c r="BU92" s="41"/>
      <c r="BV92" s="41"/>
      <c r="BW92" s="41"/>
      <c r="BY92" s="40"/>
      <c r="BZ92" s="40"/>
      <c r="CA92" s="40"/>
    </row>
    <row r="93" spans="1:79" ht="15.75">
      <c r="A93" s="29"/>
      <c r="C93" s="30"/>
      <c r="D93" s="44"/>
      <c r="E93" s="31"/>
      <c r="F93" s="31"/>
      <c r="G93" s="32"/>
      <c r="H93" s="32"/>
      <c r="I93" s="59"/>
      <c r="J93" s="34"/>
      <c r="K93" s="33"/>
      <c r="L93" s="33"/>
      <c r="M93" s="33"/>
      <c r="N93" s="33"/>
      <c r="O93" s="33"/>
      <c r="P93" s="33"/>
      <c r="Q93" s="33"/>
      <c r="R93" s="33"/>
      <c r="S93" s="33">
        <f t="shared" si="45"/>
        <v>0</v>
      </c>
      <c r="T93" s="33">
        <f t="shared" si="46"/>
        <v>0</v>
      </c>
      <c r="U93" s="35"/>
      <c r="V93" s="35"/>
      <c r="W93" s="36"/>
      <c r="X93" s="36"/>
      <c r="Y93" s="37"/>
      <c r="Z93" s="37"/>
      <c r="AA93" s="37"/>
      <c r="AB93" s="37"/>
      <c r="AC93" s="37"/>
      <c r="AD93" s="37"/>
      <c r="AE93" s="37"/>
      <c r="AF93" s="37"/>
      <c r="AG93" s="37"/>
      <c r="AH93" s="37"/>
      <c r="AI93" s="37"/>
      <c r="AJ93" s="37"/>
      <c r="AK93" s="37"/>
      <c r="AL93" s="37"/>
      <c r="AM93" s="30"/>
      <c r="AO93" s="37"/>
      <c r="AP93" s="37"/>
      <c r="AQ93" s="37"/>
      <c r="AR93" s="37"/>
      <c r="AS93" s="37"/>
      <c r="AT93" s="37"/>
      <c r="AU93" s="37"/>
      <c r="AV93" s="37"/>
      <c r="AW93" s="37"/>
      <c r="AX93" s="37"/>
      <c r="AY93" s="37"/>
      <c r="AZ93" s="37"/>
      <c r="BA93" s="37"/>
      <c r="BB93" s="37"/>
      <c r="BC93" s="37"/>
      <c r="BD93" s="37"/>
      <c r="BE93" s="37"/>
      <c r="BF93" s="37"/>
      <c r="BG93" s="37"/>
      <c r="BH93" s="30"/>
      <c r="BI93" s="37"/>
      <c r="BJ93" s="37"/>
      <c r="BL93" s="38"/>
      <c r="BM93" s="38"/>
      <c r="BN93" s="39"/>
      <c r="BO93" s="40"/>
      <c r="BQ93" s="40"/>
      <c r="BR93" s="41"/>
      <c r="BS93" s="41"/>
      <c r="BT93" s="41"/>
      <c r="BU93" s="41"/>
      <c r="BV93" s="41"/>
      <c r="BW93" s="41"/>
      <c r="BY93" s="40"/>
      <c r="BZ93" s="40"/>
      <c r="CA93" s="40"/>
    </row>
    <row r="94" spans="1:79" ht="15.75">
      <c r="A94" s="49" t="s">
        <v>868</v>
      </c>
      <c r="B94" s="129" t="s">
        <v>869</v>
      </c>
      <c r="C94" s="30"/>
      <c r="D94" s="44" t="s">
        <v>331</v>
      </c>
      <c r="E94" s="31" t="s">
        <v>784</v>
      </c>
      <c r="F94" s="31" t="s">
        <v>536</v>
      </c>
      <c r="G94" s="32">
        <f aca="true" t="shared" si="59" ref="G94:G100">($T94/$V$412)/((MAX($S94,1))/$U$412)</f>
        <v>2.1310698416761773</v>
      </c>
      <c r="H94" s="32"/>
      <c r="I94" s="59" t="s">
        <v>782</v>
      </c>
      <c r="J94" s="53" t="s">
        <v>906</v>
      </c>
      <c r="K94" s="33">
        <v>5</v>
      </c>
      <c r="L94" s="88">
        <v>96</v>
      </c>
      <c r="M94" s="33">
        <v>12</v>
      </c>
      <c r="N94" s="88">
        <v>129</v>
      </c>
      <c r="O94" s="33">
        <v>1</v>
      </c>
      <c r="P94" s="88">
        <v>19</v>
      </c>
      <c r="Q94" s="33">
        <v>8</v>
      </c>
      <c r="R94" s="88">
        <v>62</v>
      </c>
      <c r="S94" s="33">
        <f t="shared" si="45"/>
        <v>121</v>
      </c>
      <c r="T94" s="33">
        <f t="shared" si="46"/>
        <v>211</v>
      </c>
      <c r="U94" s="35">
        <f aca="true" t="shared" si="60" ref="U94:U100">(S94+T94)*($S$412/($S$412+$T$412))</f>
        <v>182.59061969621138</v>
      </c>
      <c r="V94" s="35">
        <f aca="true" t="shared" si="61" ref="V94:V100">(S94+T94)*($T$412/($S$412+$T$412))</f>
        <v>149.40938030378862</v>
      </c>
      <c r="W94" s="36">
        <f t="shared" si="56"/>
        <v>1.0871300702475057E-11</v>
      </c>
      <c r="X94" s="36"/>
      <c r="Y94" s="37">
        <v>6</v>
      </c>
      <c r="Z94" s="37">
        <v>4</v>
      </c>
      <c r="AA94" s="37">
        <v>3</v>
      </c>
      <c r="AB94" s="37">
        <v>5</v>
      </c>
      <c r="AC94" s="37">
        <v>8</v>
      </c>
      <c r="AD94" s="37">
        <v>20</v>
      </c>
      <c r="AE94" s="37">
        <v>18</v>
      </c>
      <c r="AF94" s="37">
        <v>26</v>
      </c>
      <c r="AG94" s="37">
        <v>19</v>
      </c>
      <c r="AH94" s="37">
        <v>21</v>
      </c>
      <c r="AI94" s="37">
        <v>4</v>
      </c>
      <c r="AJ94" s="37">
        <v>5</v>
      </c>
      <c r="AK94" s="37">
        <v>11</v>
      </c>
      <c r="AL94" s="37">
        <v>7</v>
      </c>
      <c r="AM94" s="30">
        <v>157</v>
      </c>
      <c r="AO94" s="37">
        <v>7</v>
      </c>
      <c r="AP94" s="37">
        <v>4</v>
      </c>
      <c r="AQ94" s="37">
        <v>2</v>
      </c>
      <c r="AR94" s="37">
        <v>6</v>
      </c>
      <c r="AS94" s="37">
        <v>2</v>
      </c>
      <c r="AT94" s="37">
        <v>13</v>
      </c>
      <c r="AU94" s="37">
        <v>2</v>
      </c>
      <c r="AV94" s="37">
        <v>2</v>
      </c>
      <c r="AW94" s="37">
        <v>0</v>
      </c>
      <c r="AX94" s="37">
        <v>2</v>
      </c>
      <c r="AY94" s="37">
        <v>7</v>
      </c>
      <c r="AZ94" s="37">
        <v>3</v>
      </c>
      <c r="BA94" s="37">
        <v>3</v>
      </c>
      <c r="BB94" s="37">
        <v>6</v>
      </c>
      <c r="BC94" s="37">
        <v>3</v>
      </c>
      <c r="BD94" s="37">
        <v>3</v>
      </c>
      <c r="BE94" s="37">
        <v>4</v>
      </c>
      <c r="BF94" s="37">
        <v>3</v>
      </c>
      <c r="BG94" s="37">
        <v>7</v>
      </c>
      <c r="BH94" s="30">
        <f t="shared" si="43"/>
        <v>79</v>
      </c>
      <c r="BI94" s="37">
        <f t="shared" si="40"/>
        <v>25</v>
      </c>
      <c r="BJ94" s="37">
        <f t="shared" si="44"/>
        <v>46</v>
      </c>
      <c r="BK94" s="13">
        <f t="shared" si="41"/>
        <v>71</v>
      </c>
      <c r="BL94" s="38">
        <f aca="true" t="shared" si="62" ref="BL94:BL100">BK94*($BI$412/($BI$412+$BJ$412))</f>
        <v>18.663304866300006</v>
      </c>
      <c r="BM94" s="38">
        <f aca="true" t="shared" si="63" ref="BM94:BM100">BK94*($BJ$412/($BI$412+$BJ$412))</f>
        <v>52.3366951337</v>
      </c>
      <c r="BN94" s="39">
        <f t="shared" si="42"/>
        <v>0.08755849874631841</v>
      </c>
      <c r="BO94" s="40"/>
      <c r="BP94" s="13">
        <v>3.09</v>
      </c>
      <c r="BQ94" s="40">
        <v>2.23</v>
      </c>
      <c r="BR94" s="41"/>
      <c r="BS94" s="41"/>
      <c r="BT94" s="41"/>
      <c r="BU94" s="41"/>
      <c r="BV94" s="41"/>
      <c r="BW94" s="41"/>
      <c r="BY94" s="40"/>
      <c r="BZ94" s="40"/>
      <c r="CA94" s="40"/>
    </row>
    <row r="95" spans="1:79" ht="15.75">
      <c r="A95" s="49" t="s">
        <v>870</v>
      </c>
      <c r="B95" s="132" t="s">
        <v>871</v>
      </c>
      <c r="C95" s="30"/>
      <c r="D95" s="31" t="s">
        <v>331</v>
      </c>
      <c r="E95" s="31" t="s">
        <v>784</v>
      </c>
      <c r="F95" s="31" t="s">
        <v>815</v>
      </c>
      <c r="G95" s="87">
        <f t="shared" si="59"/>
        <v>1.1581365173420934</v>
      </c>
      <c r="H95" s="87"/>
      <c r="I95" s="59" t="s">
        <v>782</v>
      </c>
      <c r="J95" s="53" t="s">
        <v>28</v>
      </c>
      <c r="K95" s="33">
        <v>9</v>
      </c>
      <c r="L95" s="88">
        <v>284</v>
      </c>
      <c r="M95" s="33">
        <v>20</v>
      </c>
      <c r="N95" s="88">
        <v>247</v>
      </c>
      <c r="O95" s="33">
        <v>3</v>
      </c>
      <c r="P95" s="88">
        <v>48</v>
      </c>
      <c r="Q95" s="33">
        <v>3</v>
      </c>
      <c r="R95" s="88">
        <v>56</v>
      </c>
      <c r="S95" s="33">
        <f t="shared" si="45"/>
        <v>344</v>
      </c>
      <c r="T95" s="33">
        <f t="shared" si="46"/>
        <v>326</v>
      </c>
      <c r="U95" s="35">
        <f t="shared" si="60"/>
        <v>368.48106986886035</v>
      </c>
      <c r="V95" s="35">
        <f t="shared" si="61"/>
        <v>301.51893013113965</v>
      </c>
      <c r="W95" s="36">
        <f t="shared" si="56"/>
        <v>0.057290090593848104</v>
      </c>
      <c r="X95" s="36"/>
      <c r="Y95" s="37">
        <v>31</v>
      </c>
      <c r="Z95" s="37">
        <v>8</v>
      </c>
      <c r="AA95" s="37">
        <v>4</v>
      </c>
      <c r="AB95" s="37">
        <v>7</v>
      </c>
      <c r="AC95" s="37">
        <v>5</v>
      </c>
      <c r="AD95" s="37">
        <v>15</v>
      </c>
      <c r="AE95" s="37">
        <v>18</v>
      </c>
      <c r="AF95" s="37">
        <v>13</v>
      </c>
      <c r="AG95" s="37">
        <v>15</v>
      </c>
      <c r="AH95" s="37">
        <v>16</v>
      </c>
      <c r="AI95" s="37">
        <v>5</v>
      </c>
      <c r="AJ95" s="37">
        <v>11</v>
      </c>
      <c r="AK95" s="37">
        <v>3</v>
      </c>
      <c r="AL95" s="37">
        <v>3</v>
      </c>
      <c r="AM95" s="30">
        <v>154</v>
      </c>
      <c r="AO95" s="37">
        <v>13</v>
      </c>
      <c r="AP95" s="37">
        <v>12</v>
      </c>
      <c r="AQ95" s="37">
        <v>4</v>
      </c>
      <c r="AR95" s="37">
        <v>10</v>
      </c>
      <c r="AS95" s="37">
        <v>5</v>
      </c>
      <c r="AT95" s="37">
        <v>24</v>
      </c>
      <c r="AU95" s="37">
        <v>10</v>
      </c>
      <c r="AV95" s="37">
        <v>2</v>
      </c>
      <c r="AW95" s="37">
        <v>1</v>
      </c>
      <c r="AX95" s="37">
        <v>10</v>
      </c>
      <c r="AY95" s="37">
        <v>10</v>
      </c>
      <c r="AZ95" s="37">
        <v>14</v>
      </c>
      <c r="BA95" s="37">
        <v>22</v>
      </c>
      <c r="BB95" s="37">
        <v>13</v>
      </c>
      <c r="BC95" s="37">
        <v>12</v>
      </c>
      <c r="BD95" s="37">
        <v>7</v>
      </c>
      <c r="BE95" s="37">
        <v>10</v>
      </c>
      <c r="BF95" s="37">
        <v>4</v>
      </c>
      <c r="BG95" s="37">
        <v>10</v>
      </c>
      <c r="BH95" s="30">
        <f t="shared" si="43"/>
        <v>193</v>
      </c>
      <c r="BI95" s="37">
        <f t="shared" si="40"/>
        <v>52</v>
      </c>
      <c r="BJ95" s="37">
        <f t="shared" si="44"/>
        <v>115</v>
      </c>
      <c r="BK95" s="13">
        <f t="shared" si="41"/>
        <v>167</v>
      </c>
      <c r="BL95" s="38">
        <f t="shared" si="62"/>
        <v>43.89819595312818</v>
      </c>
      <c r="BM95" s="38">
        <f t="shared" si="63"/>
        <v>123.10180404687183</v>
      </c>
      <c r="BN95" s="39">
        <f t="shared" si="42"/>
        <v>0.15437582647421083</v>
      </c>
      <c r="BO95" s="40"/>
      <c r="BP95" s="13">
        <v>1.78</v>
      </c>
      <c r="BQ95" s="40">
        <v>1.22</v>
      </c>
      <c r="BR95" s="41"/>
      <c r="BS95" s="41"/>
      <c r="BT95" s="41"/>
      <c r="BU95" s="41"/>
      <c r="BV95" s="41"/>
      <c r="BW95" s="41"/>
      <c r="BY95" s="40"/>
      <c r="BZ95" s="40"/>
      <c r="CA95" s="40"/>
    </row>
    <row r="96" spans="1:79" ht="15.75">
      <c r="A96" s="29" t="s">
        <v>291</v>
      </c>
      <c r="B96" s="129" t="s">
        <v>292</v>
      </c>
      <c r="C96" s="30"/>
      <c r="D96" s="31" t="s">
        <v>331</v>
      </c>
      <c r="E96" s="31" t="s">
        <v>535</v>
      </c>
      <c r="F96" s="31" t="s">
        <v>536</v>
      </c>
      <c r="G96" s="32">
        <f t="shared" si="59"/>
        <v>2.6257503493097505</v>
      </c>
      <c r="H96" s="32"/>
      <c r="I96" s="59" t="s">
        <v>832</v>
      </c>
      <c r="J96" s="34" t="s">
        <v>29</v>
      </c>
      <c r="K96" s="33">
        <v>114</v>
      </c>
      <c r="L96" s="88">
        <v>1183</v>
      </c>
      <c r="M96" s="33">
        <v>497</v>
      </c>
      <c r="N96" s="88">
        <v>1990</v>
      </c>
      <c r="O96" s="33">
        <v>35</v>
      </c>
      <c r="P96" s="88">
        <v>189</v>
      </c>
      <c r="Q96" s="33">
        <v>159</v>
      </c>
      <c r="R96" s="88">
        <v>622</v>
      </c>
      <c r="S96" s="33">
        <f t="shared" si="45"/>
        <v>1521</v>
      </c>
      <c r="T96" s="33">
        <f t="shared" si="46"/>
        <v>3268</v>
      </c>
      <c r="U96" s="35">
        <f t="shared" si="60"/>
        <v>2633.814691943242</v>
      </c>
      <c r="V96" s="35">
        <f t="shared" si="61"/>
        <v>2155.185308056758</v>
      </c>
      <c r="W96" s="36">
        <f t="shared" si="56"/>
        <v>3.334925682222239E-229</v>
      </c>
      <c r="X96" s="36"/>
      <c r="Y96" s="37">
        <v>715</v>
      </c>
      <c r="Z96" s="37">
        <v>332</v>
      </c>
      <c r="AA96" s="37">
        <v>30</v>
      </c>
      <c r="AB96" s="37">
        <v>54</v>
      </c>
      <c r="AC96" s="37">
        <v>154</v>
      </c>
      <c r="AD96" s="37">
        <v>428</v>
      </c>
      <c r="AE96" s="37">
        <v>198</v>
      </c>
      <c r="AF96" s="37">
        <v>258</v>
      </c>
      <c r="AG96" s="37">
        <v>122</v>
      </c>
      <c r="AH96" s="37">
        <v>258</v>
      </c>
      <c r="AI96" s="37">
        <v>20</v>
      </c>
      <c r="AJ96" s="37">
        <v>53</v>
      </c>
      <c r="AK96" s="37">
        <v>39</v>
      </c>
      <c r="AL96" s="37">
        <v>106</v>
      </c>
      <c r="AM96" s="30">
        <v>2767</v>
      </c>
      <c r="AO96" s="37">
        <v>255</v>
      </c>
      <c r="AP96" s="37">
        <v>160</v>
      </c>
      <c r="AQ96" s="37">
        <v>108</v>
      </c>
      <c r="AR96" s="37">
        <v>253</v>
      </c>
      <c r="AS96" s="37">
        <v>158</v>
      </c>
      <c r="AT96" s="37">
        <v>608</v>
      </c>
      <c r="AU96" s="37">
        <v>178</v>
      </c>
      <c r="AV96" s="37">
        <v>147</v>
      </c>
      <c r="AW96" s="37">
        <v>79</v>
      </c>
      <c r="AX96" s="37">
        <v>176</v>
      </c>
      <c r="AY96" s="37">
        <v>117</v>
      </c>
      <c r="AZ96" s="37">
        <v>159</v>
      </c>
      <c r="BA96" s="37">
        <v>251</v>
      </c>
      <c r="BB96" s="37">
        <v>203</v>
      </c>
      <c r="BC96" s="37">
        <v>186</v>
      </c>
      <c r="BD96" s="37">
        <v>186</v>
      </c>
      <c r="BE96" s="37">
        <v>186</v>
      </c>
      <c r="BF96" s="37">
        <v>115</v>
      </c>
      <c r="BG96" s="37">
        <v>264</v>
      </c>
      <c r="BH96" s="30">
        <f t="shared" si="43"/>
        <v>3789</v>
      </c>
      <c r="BI96" s="37">
        <f t="shared" si="40"/>
        <v>1423</v>
      </c>
      <c r="BJ96" s="37">
        <f t="shared" si="44"/>
        <v>1922</v>
      </c>
      <c r="BK96" s="13">
        <f t="shared" si="41"/>
        <v>3345</v>
      </c>
      <c r="BL96" s="38">
        <f t="shared" si="62"/>
        <v>879.2782363066692</v>
      </c>
      <c r="BM96" s="38">
        <f t="shared" si="63"/>
        <v>2465.721763693331</v>
      </c>
      <c r="BN96" s="39">
        <f t="shared" si="42"/>
        <v>3.35925493801822E-101</v>
      </c>
      <c r="BO96" s="40"/>
      <c r="BP96" s="13">
        <v>4.08</v>
      </c>
      <c r="BQ96" s="40">
        <v>2.55</v>
      </c>
      <c r="BR96" s="41"/>
      <c r="BS96" s="41"/>
      <c r="BT96" s="41"/>
      <c r="BU96" s="41"/>
      <c r="BV96" s="41"/>
      <c r="BW96" s="41"/>
      <c r="BY96" s="40"/>
      <c r="BZ96" s="40"/>
      <c r="CA96" s="40"/>
    </row>
    <row r="97" spans="1:79" ht="15.75">
      <c r="A97" s="29" t="s">
        <v>679</v>
      </c>
      <c r="B97" s="129" t="s">
        <v>680</v>
      </c>
      <c r="C97" s="30"/>
      <c r="D97" s="31" t="s">
        <v>331</v>
      </c>
      <c r="E97" s="31" t="s">
        <v>535</v>
      </c>
      <c r="F97" s="31" t="s">
        <v>536</v>
      </c>
      <c r="G97" s="32">
        <f t="shared" si="59"/>
        <v>2.1290606887778725</v>
      </c>
      <c r="H97" s="32"/>
      <c r="I97" s="59" t="s">
        <v>832</v>
      </c>
      <c r="J97" s="34" t="s">
        <v>1062</v>
      </c>
      <c r="K97" s="33">
        <v>102</v>
      </c>
      <c r="L97" s="88">
        <v>1026</v>
      </c>
      <c r="M97" s="33">
        <v>252</v>
      </c>
      <c r="N97" s="88">
        <v>1296</v>
      </c>
      <c r="O97" s="33">
        <v>45</v>
      </c>
      <c r="P97" s="88">
        <v>134</v>
      </c>
      <c r="Q97" s="33">
        <v>142</v>
      </c>
      <c r="R97" s="88">
        <v>587</v>
      </c>
      <c r="S97" s="33">
        <f t="shared" si="45"/>
        <v>1307</v>
      </c>
      <c r="T97" s="33">
        <f t="shared" si="46"/>
        <v>2277</v>
      </c>
      <c r="U97" s="35">
        <f t="shared" si="60"/>
        <v>1971.0987379253663</v>
      </c>
      <c r="V97" s="35">
        <f t="shared" si="61"/>
        <v>1612.9012620746337</v>
      </c>
      <c r="W97" s="36">
        <f t="shared" si="56"/>
        <v>3.8965227148624857E-110</v>
      </c>
      <c r="X97" s="36"/>
      <c r="Y97" s="37">
        <v>212</v>
      </c>
      <c r="Z97" s="37">
        <v>165</v>
      </c>
      <c r="AA97" s="37">
        <v>21</v>
      </c>
      <c r="AB97" s="37">
        <v>48</v>
      </c>
      <c r="AC97" s="37">
        <v>39</v>
      </c>
      <c r="AD97" s="37">
        <v>77</v>
      </c>
      <c r="AE97" s="37">
        <v>94</v>
      </c>
      <c r="AF97" s="37">
        <v>124</v>
      </c>
      <c r="AG97" s="37">
        <v>87</v>
      </c>
      <c r="AH97" s="37">
        <v>172</v>
      </c>
      <c r="AI97" s="37">
        <v>27</v>
      </c>
      <c r="AJ97" s="37">
        <v>59</v>
      </c>
      <c r="AK97" s="37">
        <v>61</v>
      </c>
      <c r="AL97" s="37">
        <v>115</v>
      </c>
      <c r="AM97" s="30">
        <v>1301</v>
      </c>
      <c r="AO97" s="37">
        <v>223</v>
      </c>
      <c r="AP97" s="37">
        <v>101</v>
      </c>
      <c r="AQ97" s="37">
        <v>59</v>
      </c>
      <c r="AR97" s="37">
        <v>258</v>
      </c>
      <c r="AS97" s="37">
        <v>125</v>
      </c>
      <c r="AT97" s="37">
        <v>494</v>
      </c>
      <c r="AU97" s="37">
        <v>163</v>
      </c>
      <c r="AV97" s="37">
        <v>140</v>
      </c>
      <c r="AW97" s="37">
        <v>60</v>
      </c>
      <c r="AX97" s="37">
        <v>129</v>
      </c>
      <c r="AY97" s="37">
        <v>119</v>
      </c>
      <c r="AZ97" s="37">
        <v>175</v>
      </c>
      <c r="BA97" s="37">
        <v>279</v>
      </c>
      <c r="BB97" s="37">
        <v>184</v>
      </c>
      <c r="BC97" s="37">
        <v>195</v>
      </c>
      <c r="BD97" s="37">
        <v>186</v>
      </c>
      <c r="BE97" s="37">
        <v>192</v>
      </c>
      <c r="BF97" s="37">
        <v>97</v>
      </c>
      <c r="BG97" s="37">
        <v>142</v>
      </c>
      <c r="BH97" s="30">
        <f t="shared" si="43"/>
        <v>3321</v>
      </c>
      <c r="BI97" s="37">
        <f t="shared" si="40"/>
        <v>1240</v>
      </c>
      <c r="BJ97" s="37">
        <f t="shared" si="44"/>
        <v>1792</v>
      </c>
      <c r="BK97" s="13">
        <f t="shared" si="41"/>
        <v>3032</v>
      </c>
      <c r="BL97" s="38">
        <f t="shared" si="62"/>
        <v>797.0019768256566</v>
      </c>
      <c r="BM97" s="38">
        <f t="shared" si="63"/>
        <v>2234.9980231743434</v>
      </c>
      <c r="BN97" s="39">
        <f t="shared" si="42"/>
        <v>1.268416091201512E-74</v>
      </c>
      <c r="BO97" s="40"/>
      <c r="BP97" s="13">
        <v>2.48</v>
      </c>
      <c r="BQ97" s="40">
        <v>2.18</v>
      </c>
      <c r="BR97" s="41"/>
      <c r="BS97" s="41"/>
      <c r="BT97" s="41"/>
      <c r="BU97" s="41"/>
      <c r="BV97" s="41"/>
      <c r="BW97" s="41"/>
      <c r="BY97" s="40"/>
      <c r="BZ97" s="40"/>
      <c r="CA97" s="40"/>
    </row>
    <row r="98" spans="1:79" ht="15.75">
      <c r="A98" s="29" t="s">
        <v>713</v>
      </c>
      <c r="B98" s="129" t="s">
        <v>714</v>
      </c>
      <c r="C98" s="30"/>
      <c r="D98" s="31" t="s">
        <v>331</v>
      </c>
      <c r="E98" s="31" t="s">
        <v>535</v>
      </c>
      <c r="F98" s="31" t="s">
        <v>536</v>
      </c>
      <c r="G98" s="32">
        <f t="shared" si="59"/>
        <v>2.5481724495912186</v>
      </c>
      <c r="H98" s="32"/>
      <c r="I98" s="59" t="s">
        <v>832</v>
      </c>
      <c r="J98" s="34" t="s">
        <v>1063</v>
      </c>
      <c r="K98" s="33">
        <v>116</v>
      </c>
      <c r="L98" s="88">
        <v>797</v>
      </c>
      <c r="M98" s="33">
        <v>348</v>
      </c>
      <c r="N98" s="88">
        <v>966</v>
      </c>
      <c r="O98" s="33">
        <v>71</v>
      </c>
      <c r="P98" s="88">
        <v>191</v>
      </c>
      <c r="Q98" s="33">
        <v>356</v>
      </c>
      <c r="R98" s="88">
        <v>780</v>
      </c>
      <c r="S98" s="33">
        <f t="shared" si="45"/>
        <v>1175</v>
      </c>
      <c r="T98" s="33">
        <f t="shared" si="46"/>
        <v>2450</v>
      </c>
      <c r="U98" s="35">
        <f t="shared" si="60"/>
        <v>1993.6475795143563</v>
      </c>
      <c r="V98" s="35">
        <f t="shared" si="61"/>
        <v>1631.3524204856437</v>
      </c>
      <c r="W98" s="36">
        <f t="shared" si="56"/>
        <v>1.8249436594369304E-164</v>
      </c>
      <c r="X98" s="36"/>
      <c r="Y98" s="37">
        <v>535</v>
      </c>
      <c r="Z98" s="37">
        <v>351</v>
      </c>
      <c r="AA98" s="37">
        <v>58</v>
      </c>
      <c r="AB98" s="37">
        <v>76</v>
      </c>
      <c r="AC98" s="37">
        <v>181</v>
      </c>
      <c r="AD98" s="37">
        <v>395</v>
      </c>
      <c r="AE98" s="37">
        <v>319</v>
      </c>
      <c r="AF98" s="37">
        <v>283</v>
      </c>
      <c r="AG98" s="37">
        <v>93</v>
      </c>
      <c r="AH98" s="37">
        <v>365</v>
      </c>
      <c r="AI98" s="37">
        <v>55</v>
      </c>
      <c r="AJ98" s="37">
        <v>175</v>
      </c>
      <c r="AK98" s="37">
        <v>49</v>
      </c>
      <c r="AL98" s="37">
        <v>128</v>
      </c>
      <c r="AM98" s="30">
        <v>3063</v>
      </c>
      <c r="AO98" s="37">
        <v>228</v>
      </c>
      <c r="AP98" s="37">
        <v>120</v>
      </c>
      <c r="AQ98" s="37">
        <v>75</v>
      </c>
      <c r="AR98" s="37">
        <v>194</v>
      </c>
      <c r="AS98" s="37">
        <v>89</v>
      </c>
      <c r="AT98" s="37">
        <v>357</v>
      </c>
      <c r="AU98" s="37">
        <v>113</v>
      </c>
      <c r="AV98" s="37">
        <v>126</v>
      </c>
      <c r="AW98" s="37">
        <v>49</v>
      </c>
      <c r="AX98" s="37">
        <v>95</v>
      </c>
      <c r="AY98" s="37">
        <v>72</v>
      </c>
      <c r="AZ98" s="37">
        <v>110</v>
      </c>
      <c r="BA98" s="37">
        <v>268</v>
      </c>
      <c r="BB98" s="37">
        <v>199</v>
      </c>
      <c r="BC98" s="37">
        <v>136</v>
      </c>
      <c r="BD98" s="37">
        <v>164</v>
      </c>
      <c r="BE98" s="37">
        <v>135</v>
      </c>
      <c r="BF98" s="37">
        <v>105</v>
      </c>
      <c r="BG98" s="37">
        <v>216</v>
      </c>
      <c r="BH98" s="30">
        <f t="shared" si="43"/>
        <v>2851</v>
      </c>
      <c r="BI98" s="37">
        <f t="shared" si="40"/>
        <v>928</v>
      </c>
      <c r="BJ98" s="37">
        <f t="shared" si="44"/>
        <v>1633</v>
      </c>
      <c r="BK98" s="13">
        <f t="shared" si="41"/>
        <v>2561</v>
      </c>
      <c r="BL98" s="38">
        <f t="shared" si="62"/>
        <v>673.1932924309058</v>
      </c>
      <c r="BM98" s="38">
        <f t="shared" si="63"/>
        <v>1887.8067075690942</v>
      </c>
      <c r="BN98" s="39">
        <f t="shared" si="42"/>
        <v>2.6865711676597572E-30</v>
      </c>
      <c r="BO98" s="40"/>
      <c r="BP98" s="13">
        <v>3.49</v>
      </c>
      <c r="BQ98" s="40">
        <v>2.37</v>
      </c>
      <c r="BR98" s="41"/>
      <c r="BS98" s="41"/>
      <c r="BT98" s="41"/>
      <c r="BU98" s="41"/>
      <c r="BV98" s="41"/>
      <c r="BW98" s="41"/>
      <c r="BY98" s="40"/>
      <c r="BZ98" s="40"/>
      <c r="CA98" s="40"/>
    </row>
    <row r="99" spans="1:79" ht="15.75">
      <c r="A99" s="29" t="s">
        <v>879</v>
      </c>
      <c r="B99" s="134" t="s">
        <v>49</v>
      </c>
      <c r="C99" s="30"/>
      <c r="D99" s="44" t="s">
        <v>331</v>
      </c>
      <c r="E99" s="44" t="s">
        <v>784</v>
      </c>
      <c r="F99" s="44" t="s">
        <v>815</v>
      </c>
      <c r="G99" s="87">
        <f t="shared" si="59"/>
        <v>1.69686483667343</v>
      </c>
      <c r="H99" s="87"/>
      <c r="I99" s="59" t="s">
        <v>832</v>
      </c>
      <c r="J99" s="34" t="s">
        <v>1064</v>
      </c>
      <c r="K99" s="33">
        <v>501</v>
      </c>
      <c r="L99" s="89">
        <v>3570</v>
      </c>
      <c r="M99" s="33">
        <v>1448</v>
      </c>
      <c r="N99" s="89">
        <v>4560</v>
      </c>
      <c r="O99" s="33">
        <v>198</v>
      </c>
      <c r="P99" s="89">
        <v>619</v>
      </c>
      <c r="Q99" s="33">
        <v>250</v>
      </c>
      <c r="R99" s="89">
        <v>529</v>
      </c>
      <c r="S99" s="33">
        <f t="shared" si="45"/>
        <v>4888</v>
      </c>
      <c r="T99" s="33">
        <f t="shared" si="46"/>
        <v>6787</v>
      </c>
      <c r="U99" s="35">
        <f t="shared" si="60"/>
        <v>6420.920135401409</v>
      </c>
      <c r="V99" s="35">
        <f t="shared" si="61"/>
        <v>5254.079864598591</v>
      </c>
      <c r="W99" s="36">
        <f t="shared" si="56"/>
        <v>7.24910047821347E-179</v>
      </c>
      <c r="X99" s="36"/>
      <c r="Y99" s="34">
        <v>1674</v>
      </c>
      <c r="Z99" s="34">
        <v>1258</v>
      </c>
      <c r="AA99" s="34">
        <v>130</v>
      </c>
      <c r="AB99" s="34">
        <v>316</v>
      </c>
      <c r="AC99" s="34">
        <v>245</v>
      </c>
      <c r="AD99" s="34">
        <v>565</v>
      </c>
      <c r="AE99" s="34">
        <v>692</v>
      </c>
      <c r="AF99" s="34">
        <v>849</v>
      </c>
      <c r="AG99" s="34">
        <v>403</v>
      </c>
      <c r="AH99" s="34">
        <v>995</v>
      </c>
      <c r="AI99" s="34">
        <v>116</v>
      </c>
      <c r="AJ99" s="34">
        <v>343</v>
      </c>
      <c r="AK99" s="34">
        <v>133</v>
      </c>
      <c r="AL99" s="34">
        <v>341</v>
      </c>
      <c r="AM99" s="30">
        <f>SUM(Y99:AL99)</f>
        <v>8060</v>
      </c>
      <c r="AO99" s="34">
        <v>1032</v>
      </c>
      <c r="AP99" s="34">
        <v>644</v>
      </c>
      <c r="AQ99" s="34">
        <v>448</v>
      </c>
      <c r="AR99" s="34">
        <v>583</v>
      </c>
      <c r="AS99" s="34">
        <v>303</v>
      </c>
      <c r="AT99" s="34">
        <v>1065</v>
      </c>
      <c r="AU99" s="34">
        <v>510</v>
      </c>
      <c r="AV99" s="34">
        <v>404</v>
      </c>
      <c r="AW99" s="34">
        <v>168</v>
      </c>
      <c r="AX99" s="34">
        <v>527</v>
      </c>
      <c r="AY99" s="34">
        <v>442</v>
      </c>
      <c r="AZ99" s="34">
        <v>686</v>
      </c>
      <c r="BA99" s="34">
        <v>1248</v>
      </c>
      <c r="BB99" s="34">
        <v>957</v>
      </c>
      <c r="BC99" s="34">
        <v>766</v>
      </c>
      <c r="BD99" s="34">
        <v>823</v>
      </c>
      <c r="BE99" s="34">
        <v>714</v>
      </c>
      <c r="BF99" s="34">
        <v>416</v>
      </c>
      <c r="BG99" s="34">
        <v>920</v>
      </c>
      <c r="BH99" s="30">
        <f t="shared" si="43"/>
        <v>12656</v>
      </c>
      <c r="BI99" s="37">
        <f t="shared" si="40"/>
        <v>3033</v>
      </c>
      <c r="BJ99" s="37">
        <f t="shared" si="44"/>
        <v>8004</v>
      </c>
      <c r="BK99" s="13">
        <f t="shared" si="41"/>
        <v>11037</v>
      </c>
      <c r="BL99" s="38">
        <f t="shared" si="62"/>
        <v>2901.223884638777</v>
      </c>
      <c r="BM99" s="38">
        <f t="shared" si="63"/>
        <v>8135.776115361224</v>
      </c>
      <c r="BN99" s="39">
        <f t="shared" si="42"/>
        <v>0.004378489517082634</v>
      </c>
      <c r="BO99" s="40"/>
      <c r="BP99" s="13">
        <v>2.25</v>
      </c>
      <c r="BQ99" s="40">
        <v>1.63</v>
      </c>
      <c r="BR99" s="41"/>
      <c r="BS99" s="41"/>
      <c r="BT99" s="41"/>
      <c r="BU99" s="41"/>
      <c r="BV99" s="41"/>
      <c r="BW99" s="41"/>
      <c r="BY99" s="43"/>
      <c r="BZ99" s="43"/>
      <c r="CA99" s="43"/>
    </row>
    <row r="100" spans="1:79" ht="15.75">
      <c r="A100" s="29" t="s">
        <v>282</v>
      </c>
      <c r="B100" s="129" t="s">
        <v>282</v>
      </c>
      <c r="C100" s="30"/>
      <c r="D100" s="31" t="s">
        <v>331</v>
      </c>
      <c r="E100" s="31" t="s">
        <v>535</v>
      </c>
      <c r="F100" s="31" t="s">
        <v>536</v>
      </c>
      <c r="G100" s="32">
        <f t="shared" si="59"/>
        <v>2.661843536481561</v>
      </c>
      <c r="H100" s="32"/>
      <c r="I100" s="59" t="s">
        <v>832</v>
      </c>
      <c r="J100" s="34" t="s">
        <v>1065</v>
      </c>
      <c r="K100" s="33">
        <v>65</v>
      </c>
      <c r="L100" s="88">
        <v>523</v>
      </c>
      <c r="M100" s="33">
        <v>136</v>
      </c>
      <c r="N100" s="88">
        <v>641</v>
      </c>
      <c r="O100" s="33">
        <v>24</v>
      </c>
      <c r="P100" s="88">
        <v>101</v>
      </c>
      <c r="Q100" s="33">
        <v>165</v>
      </c>
      <c r="R100" s="88">
        <v>611</v>
      </c>
      <c r="S100" s="33">
        <f t="shared" si="45"/>
        <v>713</v>
      </c>
      <c r="T100" s="33">
        <f t="shared" si="46"/>
        <v>1553</v>
      </c>
      <c r="U100" s="35">
        <f t="shared" si="60"/>
        <v>1246.23597660125</v>
      </c>
      <c r="V100" s="35">
        <f t="shared" si="61"/>
        <v>1019.7640233987499</v>
      </c>
      <c r="W100" s="36">
        <f t="shared" si="56"/>
        <v>2.8658515432284E-112</v>
      </c>
      <c r="X100" s="36"/>
      <c r="Y100" s="37">
        <v>377</v>
      </c>
      <c r="Z100" s="37">
        <v>128</v>
      </c>
      <c r="AA100" s="37">
        <v>14</v>
      </c>
      <c r="AB100" s="37">
        <v>19</v>
      </c>
      <c r="AC100" s="37">
        <v>29</v>
      </c>
      <c r="AD100" s="37">
        <v>61</v>
      </c>
      <c r="AE100" s="37">
        <v>79</v>
      </c>
      <c r="AF100" s="37">
        <v>95</v>
      </c>
      <c r="AG100" s="37">
        <v>65</v>
      </c>
      <c r="AH100" s="37">
        <v>108</v>
      </c>
      <c r="AI100" s="37">
        <v>9</v>
      </c>
      <c r="AJ100" s="37">
        <v>18</v>
      </c>
      <c r="AK100" s="37">
        <v>17</v>
      </c>
      <c r="AL100" s="37">
        <v>68</v>
      </c>
      <c r="AM100" s="30">
        <f aca="true" t="shared" si="64" ref="AM100:AM109">SUM(Y100:AL100)</f>
        <v>1087</v>
      </c>
      <c r="AO100" s="37">
        <v>110</v>
      </c>
      <c r="AP100" s="37">
        <v>69</v>
      </c>
      <c r="AQ100" s="37">
        <v>37</v>
      </c>
      <c r="AR100" s="37">
        <v>94</v>
      </c>
      <c r="AS100" s="37">
        <v>43</v>
      </c>
      <c r="AT100" s="37">
        <v>181</v>
      </c>
      <c r="AU100" s="37">
        <v>58</v>
      </c>
      <c r="AV100" s="37">
        <v>39</v>
      </c>
      <c r="AW100" s="37">
        <v>16</v>
      </c>
      <c r="AX100" s="37">
        <v>59</v>
      </c>
      <c r="AY100" s="37">
        <v>43</v>
      </c>
      <c r="AZ100" s="37">
        <v>38</v>
      </c>
      <c r="BA100" s="37">
        <v>120</v>
      </c>
      <c r="BB100" s="37">
        <v>77</v>
      </c>
      <c r="BC100" s="37">
        <v>63</v>
      </c>
      <c r="BD100" s="37">
        <v>51</v>
      </c>
      <c r="BE100" s="37">
        <v>59</v>
      </c>
      <c r="BF100" s="37">
        <v>26</v>
      </c>
      <c r="BG100" s="37">
        <v>107</v>
      </c>
      <c r="BH100" s="30">
        <f t="shared" si="43"/>
        <v>1290</v>
      </c>
      <c r="BI100" s="37">
        <f t="shared" si="40"/>
        <v>431</v>
      </c>
      <c r="BJ100" s="37">
        <f t="shared" si="44"/>
        <v>694</v>
      </c>
      <c r="BK100" s="13">
        <f t="shared" si="41"/>
        <v>1125</v>
      </c>
      <c r="BL100" s="38">
        <f t="shared" si="62"/>
        <v>295.7213799237677</v>
      </c>
      <c r="BM100" s="38">
        <f t="shared" si="63"/>
        <v>829.2786200762324</v>
      </c>
      <c r="BN100" s="39">
        <f t="shared" si="42"/>
        <v>5.071025689095026E-20</v>
      </c>
      <c r="BO100" s="40"/>
      <c r="BP100" s="13">
        <v>3.13</v>
      </c>
      <c r="BQ100" s="40">
        <v>2.69</v>
      </c>
      <c r="BR100" s="41"/>
      <c r="BS100" s="41"/>
      <c r="BT100" s="41"/>
      <c r="BU100" s="41"/>
      <c r="BV100" s="41"/>
      <c r="BW100" s="41"/>
      <c r="BY100" s="40"/>
      <c r="BZ100" s="40"/>
      <c r="CA100" s="40"/>
    </row>
    <row r="101" spans="1:79" ht="15.75">
      <c r="A101" s="29"/>
      <c r="B101" s="129"/>
      <c r="C101" s="30"/>
      <c r="D101" s="31"/>
      <c r="E101" s="31"/>
      <c r="F101" s="31"/>
      <c r="G101" s="32"/>
      <c r="H101" s="32"/>
      <c r="I101" s="59"/>
      <c r="J101" s="34"/>
      <c r="K101" s="33"/>
      <c r="L101" s="33"/>
      <c r="M101" s="33"/>
      <c r="N101" s="33"/>
      <c r="O101" s="33"/>
      <c r="P101" s="33"/>
      <c r="Q101" s="33"/>
      <c r="R101" s="33"/>
      <c r="S101" s="33">
        <f t="shared" si="45"/>
        <v>0</v>
      </c>
      <c r="T101" s="33">
        <f t="shared" si="46"/>
        <v>0</v>
      </c>
      <c r="U101" s="35"/>
      <c r="V101" s="35"/>
      <c r="W101" s="36"/>
      <c r="X101" s="36"/>
      <c r="Y101" s="37"/>
      <c r="Z101" s="37"/>
      <c r="AA101" s="37"/>
      <c r="AB101" s="37"/>
      <c r="AC101" s="37"/>
      <c r="AD101" s="37"/>
      <c r="AE101" s="37"/>
      <c r="AF101" s="37"/>
      <c r="AG101" s="37"/>
      <c r="AH101" s="37"/>
      <c r="AI101" s="37"/>
      <c r="AJ101" s="37"/>
      <c r="AK101" s="37"/>
      <c r="AL101" s="37"/>
      <c r="AM101" s="30"/>
      <c r="AO101" s="37"/>
      <c r="AP101" s="37"/>
      <c r="AQ101" s="37"/>
      <c r="AR101" s="37"/>
      <c r="AS101" s="37"/>
      <c r="AT101" s="37"/>
      <c r="AU101" s="37"/>
      <c r="AV101" s="37"/>
      <c r="AW101" s="37"/>
      <c r="AX101" s="37"/>
      <c r="AY101" s="37"/>
      <c r="AZ101" s="37"/>
      <c r="BA101" s="37"/>
      <c r="BB101" s="37"/>
      <c r="BC101" s="37"/>
      <c r="BD101" s="37"/>
      <c r="BE101" s="37"/>
      <c r="BF101" s="37"/>
      <c r="BG101" s="37"/>
      <c r="BH101" s="30"/>
      <c r="BI101" s="37"/>
      <c r="BJ101" s="37"/>
      <c r="BL101" s="38"/>
      <c r="BM101" s="38"/>
      <c r="BN101" s="39"/>
      <c r="BO101" s="40"/>
      <c r="BQ101" s="40"/>
      <c r="BR101" s="41"/>
      <c r="BS101" s="41"/>
      <c r="BT101" s="41"/>
      <c r="BU101" s="41"/>
      <c r="BV101" s="41"/>
      <c r="BW101" s="41"/>
      <c r="BY101" s="40"/>
      <c r="BZ101" s="40"/>
      <c r="CA101" s="40"/>
    </row>
    <row r="102" spans="1:79" ht="15.75">
      <c r="A102" s="198" t="s">
        <v>542</v>
      </c>
      <c r="B102" s="196" t="s">
        <v>562</v>
      </c>
      <c r="C102" s="30"/>
      <c r="D102" s="44" t="s">
        <v>420</v>
      </c>
      <c r="E102" s="44" t="s">
        <v>420</v>
      </c>
      <c r="F102" s="44" t="s">
        <v>1029</v>
      </c>
      <c r="G102" s="190">
        <f aca="true" t="shared" si="65" ref="G102:G109">($T102/$V$412)/((MAX($S102,1))/$U$412)</f>
        <v>0.7979481194188106</v>
      </c>
      <c r="H102" s="190"/>
      <c r="I102" s="59" t="s">
        <v>552</v>
      </c>
      <c r="J102" s="34" t="s">
        <v>1066</v>
      </c>
      <c r="K102" s="12">
        <v>32</v>
      </c>
      <c r="L102" s="89">
        <v>249</v>
      </c>
      <c r="M102" s="12">
        <v>39</v>
      </c>
      <c r="N102" s="89">
        <v>151</v>
      </c>
      <c r="O102" s="12">
        <v>15</v>
      </c>
      <c r="P102" s="89">
        <v>44</v>
      </c>
      <c r="Q102" s="12">
        <v>6</v>
      </c>
      <c r="R102" s="89">
        <v>26</v>
      </c>
      <c r="S102" s="33">
        <f t="shared" si="45"/>
        <v>340</v>
      </c>
      <c r="T102" s="33">
        <f t="shared" si="46"/>
        <v>222</v>
      </c>
      <c r="U102" s="35">
        <f aca="true" t="shared" si="66" ref="U102:U109">(S102+T102)*($S$412/($S$412+$T$412))</f>
        <v>309.0841212929843</v>
      </c>
      <c r="V102" s="35">
        <f aca="true" t="shared" si="67" ref="V102:V109">(S102+T102)*($T$412/($S$412+$T$412))</f>
        <v>252.91587870701565</v>
      </c>
      <c r="W102" s="36">
        <f aca="true" t="shared" si="68" ref="W102:W109">CHITEST(S102:T102,U102:V102)</f>
        <v>0.008758485994868385</v>
      </c>
      <c r="X102" s="36"/>
      <c r="Y102" s="37">
        <v>7</v>
      </c>
      <c r="Z102" s="37">
        <v>11</v>
      </c>
      <c r="AA102" s="37">
        <v>12</v>
      </c>
      <c r="AB102" s="37">
        <v>30</v>
      </c>
      <c r="AC102" s="37">
        <v>18</v>
      </c>
      <c r="AD102" s="37">
        <v>20</v>
      </c>
      <c r="AE102" s="37">
        <v>13</v>
      </c>
      <c r="AF102" s="37">
        <v>19</v>
      </c>
      <c r="AG102" s="37">
        <v>10</v>
      </c>
      <c r="AH102" s="37">
        <v>12</v>
      </c>
      <c r="AI102" s="37">
        <v>0</v>
      </c>
      <c r="AJ102" s="37">
        <v>4</v>
      </c>
      <c r="AK102" s="37">
        <v>5</v>
      </c>
      <c r="AL102" s="37">
        <v>19</v>
      </c>
      <c r="AM102" s="30">
        <f t="shared" si="64"/>
        <v>180</v>
      </c>
      <c r="AO102" s="37">
        <v>42</v>
      </c>
      <c r="AP102" s="37">
        <v>30</v>
      </c>
      <c r="AQ102" s="37">
        <v>14</v>
      </c>
      <c r="AR102" s="37">
        <v>24</v>
      </c>
      <c r="AS102" s="37">
        <v>5</v>
      </c>
      <c r="AT102" s="37">
        <v>40</v>
      </c>
      <c r="AU102" s="37">
        <v>5</v>
      </c>
      <c r="AV102" s="37">
        <v>13</v>
      </c>
      <c r="AW102" s="37">
        <v>6</v>
      </c>
      <c r="AX102" s="37">
        <v>14</v>
      </c>
      <c r="AY102" s="37">
        <v>18</v>
      </c>
      <c r="AZ102" s="37">
        <v>25</v>
      </c>
      <c r="BA102" s="37">
        <v>53</v>
      </c>
      <c r="BB102" s="37">
        <v>32</v>
      </c>
      <c r="BC102" s="37">
        <v>22</v>
      </c>
      <c r="BD102" s="37">
        <v>33</v>
      </c>
      <c r="BE102" s="37">
        <v>20</v>
      </c>
      <c r="BF102" s="37">
        <v>11</v>
      </c>
      <c r="BG102" s="37">
        <v>23</v>
      </c>
      <c r="BH102" s="30">
        <f aca="true" t="shared" si="69" ref="BH102:BH109">SUM(AO102:BG102)</f>
        <v>430</v>
      </c>
      <c r="BI102" s="37">
        <f aca="true" t="shared" si="70" ref="BI102:BI109">IF(SUM(AR102:AW102)&gt;0,SUM(AR102:AW102),"")</f>
        <v>93</v>
      </c>
      <c r="BJ102" s="37">
        <f aca="true" t="shared" si="71" ref="BJ102:BJ109">IF((AO102+SUM(AY102:BG102))&gt;0,(AO102+SUM(AY102:BG102)),"")</f>
        <v>279</v>
      </c>
      <c r="BK102" s="13">
        <f aca="true" t="shared" si="72" ref="BK102:BK109">IF((BI102+BJ102)&gt;0,(BI102+BJ102),"")</f>
        <v>372</v>
      </c>
      <c r="BL102" s="38">
        <f aca="true" t="shared" si="73" ref="BL102:BL109">BK102*($BI$412/($BI$412+$BJ$412))</f>
        <v>97.78520296145918</v>
      </c>
      <c r="BM102" s="38">
        <f aca="true" t="shared" si="74" ref="BM102:BM109">BK102*($BJ$412/($BI$412+$BJ$412))</f>
        <v>274.21479703854084</v>
      </c>
      <c r="BN102" s="39">
        <f aca="true" t="shared" si="75" ref="BN102:BN109">CHITEST(BI102:BJ102,BL102:BM102)</f>
        <v>0.5730097484681289</v>
      </c>
      <c r="BO102" s="40"/>
      <c r="BP102" s="13">
        <v>0.89</v>
      </c>
      <c r="BQ102" s="40">
        <v>0.81</v>
      </c>
      <c r="BR102" s="41"/>
      <c r="BS102" s="41"/>
      <c r="BT102" s="41"/>
      <c r="BU102" s="41"/>
      <c r="BV102" s="41"/>
      <c r="BW102" s="41"/>
      <c r="BY102" s="40"/>
      <c r="BZ102" s="40"/>
      <c r="CA102" s="40"/>
    </row>
    <row r="103" spans="1:79" ht="15.75">
      <c r="A103" s="198" t="s">
        <v>543</v>
      </c>
      <c r="B103" s="196" t="s">
        <v>544</v>
      </c>
      <c r="C103" s="30"/>
      <c r="D103" s="44" t="s">
        <v>534</v>
      </c>
      <c r="E103" s="44" t="s">
        <v>420</v>
      </c>
      <c r="F103" s="44" t="s">
        <v>1029</v>
      </c>
      <c r="G103" s="190">
        <f t="shared" si="65"/>
        <v>0.7839775846066166</v>
      </c>
      <c r="H103" s="190"/>
      <c r="I103" s="59" t="s">
        <v>552</v>
      </c>
      <c r="J103" s="34" t="s">
        <v>1066</v>
      </c>
      <c r="K103" s="12">
        <v>2</v>
      </c>
      <c r="L103" s="89">
        <v>167</v>
      </c>
      <c r="M103" s="12">
        <v>14</v>
      </c>
      <c r="N103" s="89">
        <v>119</v>
      </c>
      <c r="O103" s="12">
        <v>11</v>
      </c>
      <c r="P103" s="89">
        <v>85</v>
      </c>
      <c r="Q103" s="12">
        <v>4</v>
      </c>
      <c r="R103" s="89">
        <v>33</v>
      </c>
      <c r="S103" s="33">
        <f t="shared" si="45"/>
        <v>265</v>
      </c>
      <c r="T103" s="33">
        <f t="shared" si="46"/>
        <v>170</v>
      </c>
      <c r="U103" s="35">
        <f t="shared" si="66"/>
        <v>239.23770954172275</v>
      </c>
      <c r="V103" s="35">
        <f t="shared" si="67"/>
        <v>195.76229045827725</v>
      </c>
      <c r="W103" s="36">
        <f t="shared" si="68"/>
        <v>0.013033746088438984</v>
      </c>
      <c r="X103" s="36"/>
      <c r="Y103" s="37">
        <v>6</v>
      </c>
      <c r="Z103" s="37">
        <v>5</v>
      </c>
      <c r="AA103" s="37">
        <v>7</v>
      </c>
      <c r="AB103" s="37">
        <v>46</v>
      </c>
      <c r="AC103" s="37">
        <v>29</v>
      </c>
      <c r="AD103" s="37">
        <v>42</v>
      </c>
      <c r="AE103" s="37">
        <v>35</v>
      </c>
      <c r="AF103" s="37">
        <v>65</v>
      </c>
      <c r="AG103" s="37">
        <v>24</v>
      </c>
      <c r="AH103" s="37">
        <v>30</v>
      </c>
      <c r="AI103" s="37">
        <v>7</v>
      </c>
      <c r="AJ103" s="37">
        <v>22</v>
      </c>
      <c r="AK103" s="37">
        <v>18</v>
      </c>
      <c r="AL103" s="37">
        <v>19</v>
      </c>
      <c r="AM103" s="30">
        <f t="shared" si="64"/>
        <v>355</v>
      </c>
      <c r="AO103" s="37">
        <v>13</v>
      </c>
      <c r="AP103" s="37">
        <v>12</v>
      </c>
      <c r="AQ103" s="37">
        <v>16</v>
      </c>
      <c r="AR103" s="37">
        <v>13</v>
      </c>
      <c r="AS103" s="37">
        <v>7</v>
      </c>
      <c r="AT103" s="37">
        <v>43</v>
      </c>
      <c r="AU103" s="37">
        <v>12</v>
      </c>
      <c r="AV103" s="37">
        <v>3</v>
      </c>
      <c r="AW103" s="37">
        <v>7</v>
      </c>
      <c r="AX103" s="37">
        <v>8</v>
      </c>
      <c r="AY103" s="37">
        <v>13</v>
      </c>
      <c r="AZ103" s="37">
        <v>13</v>
      </c>
      <c r="BA103" s="37">
        <v>21</v>
      </c>
      <c r="BB103" s="37">
        <v>13</v>
      </c>
      <c r="BC103" s="37">
        <v>22</v>
      </c>
      <c r="BD103" s="37">
        <v>10</v>
      </c>
      <c r="BE103" s="37">
        <v>11</v>
      </c>
      <c r="BF103" s="37">
        <v>5</v>
      </c>
      <c r="BG103" s="37">
        <v>18</v>
      </c>
      <c r="BH103" s="30">
        <f t="shared" si="69"/>
        <v>260</v>
      </c>
      <c r="BI103" s="37">
        <f t="shared" si="70"/>
        <v>85</v>
      </c>
      <c r="BJ103" s="37">
        <f t="shared" si="71"/>
        <v>139</v>
      </c>
      <c r="BK103" s="13">
        <f t="shared" si="72"/>
        <v>224</v>
      </c>
      <c r="BL103" s="38">
        <f t="shared" si="73"/>
        <v>58.88141253593241</v>
      </c>
      <c r="BM103" s="38">
        <f t="shared" si="74"/>
        <v>165.11858746406762</v>
      </c>
      <c r="BN103" s="39">
        <f t="shared" si="75"/>
        <v>7.35550677084971E-05</v>
      </c>
      <c r="BO103" s="40"/>
      <c r="BP103" s="13">
        <v>1.28</v>
      </c>
      <c r="BQ103" s="40">
        <v>0.81</v>
      </c>
      <c r="BR103" s="41"/>
      <c r="BS103" s="41"/>
      <c r="BT103" s="41"/>
      <c r="BU103" s="41"/>
      <c r="BV103" s="41"/>
      <c r="BW103" s="41"/>
      <c r="BY103" s="40"/>
      <c r="BZ103" s="40"/>
      <c r="CA103" s="40"/>
    </row>
    <row r="104" spans="1:79" ht="15.75">
      <c r="A104" s="198" t="s">
        <v>545</v>
      </c>
      <c r="B104" s="196" t="s">
        <v>561</v>
      </c>
      <c r="C104" s="30"/>
      <c r="D104" s="44" t="s">
        <v>331</v>
      </c>
      <c r="E104" s="44" t="s">
        <v>420</v>
      </c>
      <c r="F104" s="44" t="s">
        <v>1029</v>
      </c>
      <c r="G104" s="190">
        <f t="shared" si="65"/>
        <v>1.0056426903038151</v>
      </c>
      <c r="H104" s="190"/>
      <c r="I104" s="59" t="s">
        <v>552</v>
      </c>
      <c r="J104" s="34" t="s">
        <v>1066</v>
      </c>
      <c r="K104" s="12">
        <v>50</v>
      </c>
      <c r="L104" s="89">
        <v>325</v>
      </c>
      <c r="M104" s="12">
        <v>115</v>
      </c>
      <c r="N104" s="89">
        <v>398</v>
      </c>
      <c r="O104" s="12">
        <v>248</v>
      </c>
      <c r="P104" s="89">
        <v>670</v>
      </c>
      <c r="Q104" s="12">
        <v>144</v>
      </c>
      <c r="R104" s="89">
        <v>407</v>
      </c>
      <c r="S104" s="33">
        <f t="shared" si="45"/>
        <v>1293</v>
      </c>
      <c r="T104" s="33">
        <f t="shared" si="46"/>
        <v>1064</v>
      </c>
      <c r="U104" s="35">
        <f t="shared" si="66"/>
        <v>1296.2834054938862</v>
      </c>
      <c r="V104" s="35">
        <f t="shared" si="67"/>
        <v>1060.7165945061138</v>
      </c>
      <c r="W104" s="36">
        <f t="shared" si="68"/>
        <v>0.89186688637901</v>
      </c>
      <c r="X104" s="36"/>
      <c r="Y104" s="37">
        <v>179</v>
      </c>
      <c r="Z104" s="37">
        <v>111</v>
      </c>
      <c r="AA104" s="37">
        <v>61</v>
      </c>
      <c r="AB104" s="37">
        <v>162</v>
      </c>
      <c r="AC104" s="37">
        <v>190</v>
      </c>
      <c r="AD104" s="37">
        <v>344</v>
      </c>
      <c r="AE104" s="37">
        <v>350</v>
      </c>
      <c r="AF104" s="37">
        <v>412</v>
      </c>
      <c r="AG104" s="37">
        <v>223</v>
      </c>
      <c r="AH104" s="37">
        <v>454</v>
      </c>
      <c r="AI104" s="37">
        <v>122</v>
      </c>
      <c r="AJ104" s="37">
        <v>315</v>
      </c>
      <c r="AK104" s="37">
        <v>147</v>
      </c>
      <c r="AL104" s="37">
        <v>335</v>
      </c>
      <c r="AM104" s="30">
        <f t="shared" si="64"/>
        <v>3405</v>
      </c>
      <c r="AO104" s="37">
        <v>125</v>
      </c>
      <c r="AP104" s="37">
        <v>55</v>
      </c>
      <c r="AQ104" s="37">
        <v>49</v>
      </c>
      <c r="AR104" s="37">
        <v>65</v>
      </c>
      <c r="AS104" s="37">
        <v>32</v>
      </c>
      <c r="AT104" s="37">
        <v>127</v>
      </c>
      <c r="AU104" s="37">
        <v>53</v>
      </c>
      <c r="AV104" s="37">
        <v>42</v>
      </c>
      <c r="AW104" s="37">
        <v>9</v>
      </c>
      <c r="AX104" s="37">
        <v>46</v>
      </c>
      <c r="AY104" s="37">
        <v>61</v>
      </c>
      <c r="AZ104" s="37">
        <v>84</v>
      </c>
      <c r="BA104" s="37">
        <v>145</v>
      </c>
      <c r="BB104" s="37">
        <v>83</v>
      </c>
      <c r="BC104" s="37">
        <v>93</v>
      </c>
      <c r="BD104" s="37">
        <v>88</v>
      </c>
      <c r="BE104" s="37">
        <v>64</v>
      </c>
      <c r="BF104" s="37">
        <v>53</v>
      </c>
      <c r="BG104" s="37">
        <v>127</v>
      </c>
      <c r="BH104" s="30">
        <f t="shared" si="69"/>
        <v>1401</v>
      </c>
      <c r="BI104" s="37">
        <f t="shared" si="70"/>
        <v>328</v>
      </c>
      <c r="BJ104" s="37">
        <f t="shared" si="71"/>
        <v>923</v>
      </c>
      <c r="BK104" s="13">
        <f t="shared" si="72"/>
        <v>1251</v>
      </c>
      <c r="BL104" s="38">
        <f t="shared" si="73"/>
        <v>328.8421744752297</v>
      </c>
      <c r="BM104" s="38">
        <f t="shared" si="74"/>
        <v>922.1578255247704</v>
      </c>
      <c r="BN104" s="39">
        <f t="shared" si="75"/>
        <v>0.9568617363557878</v>
      </c>
      <c r="BO104" s="40"/>
      <c r="BP104" s="13">
        <v>0.81</v>
      </c>
      <c r="BQ104" s="40">
        <v>1.08</v>
      </c>
      <c r="BR104" s="41"/>
      <c r="BS104" s="41"/>
      <c r="BT104" s="41"/>
      <c r="BU104" s="41"/>
      <c r="BV104" s="41"/>
      <c r="BW104" s="41"/>
      <c r="BY104" s="40"/>
      <c r="BZ104" s="40"/>
      <c r="CA104" s="40"/>
    </row>
    <row r="105" spans="1:79" ht="16.5" customHeight="1">
      <c r="A105" s="198" t="s">
        <v>546</v>
      </c>
      <c r="B105" s="196" t="s">
        <v>563</v>
      </c>
      <c r="C105" s="30"/>
      <c r="D105" s="44" t="s">
        <v>819</v>
      </c>
      <c r="E105" s="44" t="s">
        <v>420</v>
      </c>
      <c r="F105" s="44" t="s">
        <v>1029</v>
      </c>
      <c r="G105" s="190">
        <f t="shared" si="65"/>
        <v>0.8106684613042763</v>
      </c>
      <c r="H105" s="190"/>
      <c r="I105" s="59" t="s">
        <v>552</v>
      </c>
      <c r="J105" s="34" t="s">
        <v>1066</v>
      </c>
      <c r="K105" s="12">
        <v>37</v>
      </c>
      <c r="L105" s="89">
        <v>229</v>
      </c>
      <c r="M105" s="12">
        <v>42</v>
      </c>
      <c r="N105" s="89">
        <v>153</v>
      </c>
      <c r="O105" s="12">
        <v>75</v>
      </c>
      <c r="P105" s="89">
        <v>262</v>
      </c>
      <c r="Q105" s="12">
        <v>62</v>
      </c>
      <c r="R105" s="89">
        <v>143</v>
      </c>
      <c r="S105" s="33">
        <f t="shared" si="45"/>
        <v>603</v>
      </c>
      <c r="T105" s="33">
        <f t="shared" si="46"/>
        <v>400</v>
      </c>
      <c r="U105" s="35">
        <f t="shared" si="66"/>
        <v>551.6216613111446</v>
      </c>
      <c r="V105" s="35">
        <f t="shared" si="67"/>
        <v>451.37833868885537</v>
      </c>
      <c r="W105" s="36">
        <f t="shared" si="68"/>
        <v>0.0011105322981309288</v>
      </c>
      <c r="X105" s="36"/>
      <c r="Y105" s="37">
        <v>32</v>
      </c>
      <c r="Z105" s="37">
        <v>12</v>
      </c>
      <c r="AA105" s="37">
        <v>28</v>
      </c>
      <c r="AB105" s="37">
        <v>115</v>
      </c>
      <c r="AC105" s="37">
        <v>24</v>
      </c>
      <c r="AD105" s="37">
        <v>50</v>
      </c>
      <c r="AE105" s="37">
        <v>74</v>
      </c>
      <c r="AF105" s="37">
        <v>83</v>
      </c>
      <c r="AG105" s="37">
        <v>57</v>
      </c>
      <c r="AH105" s="37">
        <v>119</v>
      </c>
      <c r="AI105" s="37">
        <v>30</v>
      </c>
      <c r="AJ105" s="37">
        <v>110</v>
      </c>
      <c r="AK105" s="37">
        <v>39</v>
      </c>
      <c r="AL105" s="37">
        <v>124</v>
      </c>
      <c r="AM105" s="30">
        <f t="shared" si="64"/>
        <v>897</v>
      </c>
      <c r="AO105" s="37">
        <v>23</v>
      </c>
      <c r="AP105" s="37">
        <v>31</v>
      </c>
      <c r="AQ105" s="37">
        <v>21</v>
      </c>
      <c r="AR105" s="37">
        <v>17</v>
      </c>
      <c r="AS105" s="37">
        <v>18</v>
      </c>
      <c r="AT105" s="37">
        <v>51</v>
      </c>
      <c r="AU105" s="37">
        <v>20</v>
      </c>
      <c r="AV105" s="37">
        <v>18</v>
      </c>
      <c r="AW105" s="37">
        <v>3</v>
      </c>
      <c r="AX105" s="37">
        <v>15</v>
      </c>
      <c r="AY105" s="37">
        <v>18</v>
      </c>
      <c r="AZ105" s="37">
        <v>25</v>
      </c>
      <c r="BA105" s="37">
        <v>39</v>
      </c>
      <c r="BB105" s="37">
        <v>32</v>
      </c>
      <c r="BC105" s="37">
        <v>26</v>
      </c>
      <c r="BD105" s="37">
        <v>27</v>
      </c>
      <c r="BE105" s="37">
        <v>31</v>
      </c>
      <c r="BF105" s="37">
        <v>13</v>
      </c>
      <c r="BG105" s="37">
        <v>37</v>
      </c>
      <c r="BH105" s="30">
        <f t="shared" si="69"/>
        <v>465</v>
      </c>
      <c r="BI105" s="37">
        <f t="shared" si="70"/>
        <v>127</v>
      </c>
      <c r="BJ105" s="37">
        <f t="shared" si="71"/>
        <v>271</v>
      </c>
      <c r="BK105" s="13">
        <f t="shared" si="72"/>
        <v>398</v>
      </c>
      <c r="BL105" s="38">
        <f t="shared" si="73"/>
        <v>104.61965263080847</v>
      </c>
      <c r="BM105" s="38">
        <f t="shared" si="74"/>
        <v>293.38034736919155</v>
      </c>
      <c r="BN105" s="39">
        <f t="shared" si="75"/>
        <v>0.010818442012398854</v>
      </c>
      <c r="BO105" s="40"/>
      <c r="BP105" s="13">
        <v>0.86</v>
      </c>
      <c r="BQ105" s="40">
        <v>0.81</v>
      </c>
      <c r="BR105" s="41"/>
      <c r="BS105" s="41"/>
      <c r="BT105" s="41"/>
      <c r="BU105" s="41"/>
      <c r="BV105" s="41"/>
      <c r="BW105" s="41"/>
      <c r="BY105" s="40"/>
      <c r="BZ105" s="40"/>
      <c r="CA105" s="40"/>
    </row>
    <row r="106" spans="1:79" ht="15.75">
      <c r="A106" s="198" t="s">
        <v>547</v>
      </c>
      <c r="B106" s="196" t="s">
        <v>565</v>
      </c>
      <c r="C106" s="30"/>
      <c r="D106" s="44" t="s">
        <v>819</v>
      </c>
      <c r="E106" s="44" t="s">
        <v>420</v>
      </c>
      <c r="F106" s="44" t="s">
        <v>1029</v>
      </c>
      <c r="G106" s="190">
        <f t="shared" si="65"/>
        <v>0.9350407680984786</v>
      </c>
      <c r="H106" s="190"/>
      <c r="I106" s="59" t="s">
        <v>552</v>
      </c>
      <c r="J106" s="34" t="s">
        <v>1066</v>
      </c>
      <c r="K106" s="12">
        <v>124</v>
      </c>
      <c r="L106" s="89">
        <v>1233</v>
      </c>
      <c r="M106" s="12">
        <v>166</v>
      </c>
      <c r="N106" s="89">
        <v>766</v>
      </c>
      <c r="O106" s="12">
        <v>591</v>
      </c>
      <c r="P106" s="89">
        <v>1739</v>
      </c>
      <c r="Q106" s="12">
        <v>474</v>
      </c>
      <c r="R106" s="89">
        <v>1415</v>
      </c>
      <c r="S106" s="33">
        <f t="shared" si="45"/>
        <v>3687</v>
      </c>
      <c r="T106" s="33">
        <f t="shared" si="46"/>
        <v>2821</v>
      </c>
      <c r="U106" s="35">
        <f t="shared" si="66"/>
        <v>3579.2161234426017</v>
      </c>
      <c r="V106" s="35">
        <f t="shared" si="67"/>
        <v>2928.7838765573983</v>
      </c>
      <c r="W106" s="36">
        <f t="shared" si="68"/>
        <v>0.007240155592543714</v>
      </c>
      <c r="X106" s="36"/>
      <c r="Y106" s="37">
        <v>158</v>
      </c>
      <c r="Z106" s="37">
        <v>174</v>
      </c>
      <c r="AA106" s="37">
        <v>105</v>
      </c>
      <c r="AB106" s="37">
        <v>384</v>
      </c>
      <c r="AC106" s="37">
        <v>242</v>
      </c>
      <c r="AD106" s="37">
        <v>600</v>
      </c>
      <c r="AE106" s="37">
        <v>539</v>
      </c>
      <c r="AF106" s="37">
        <v>686</v>
      </c>
      <c r="AG106" s="37">
        <v>360</v>
      </c>
      <c r="AH106" s="37">
        <v>869</v>
      </c>
      <c r="AI106" s="37">
        <v>193</v>
      </c>
      <c r="AJ106" s="37">
        <v>773</v>
      </c>
      <c r="AK106" s="37">
        <v>316</v>
      </c>
      <c r="AL106" s="37">
        <v>956</v>
      </c>
      <c r="AM106" s="30">
        <f t="shared" si="64"/>
        <v>6355</v>
      </c>
      <c r="AO106" s="37">
        <v>232</v>
      </c>
      <c r="AP106" s="37">
        <v>213</v>
      </c>
      <c r="AQ106" s="37">
        <v>154</v>
      </c>
      <c r="AR106" s="37">
        <v>202</v>
      </c>
      <c r="AS106" s="37">
        <v>97</v>
      </c>
      <c r="AT106" s="37">
        <v>381</v>
      </c>
      <c r="AU106" s="37">
        <v>116</v>
      </c>
      <c r="AV106" s="37">
        <v>139</v>
      </c>
      <c r="AW106" s="37">
        <v>57</v>
      </c>
      <c r="AX106" s="37">
        <v>131</v>
      </c>
      <c r="AY106" s="37">
        <v>117</v>
      </c>
      <c r="AZ106" s="37">
        <v>171</v>
      </c>
      <c r="BA106" s="37">
        <v>289</v>
      </c>
      <c r="BB106" s="37">
        <v>213</v>
      </c>
      <c r="BC106" s="37">
        <v>195</v>
      </c>
      <c r="BD106" s="37">
        <v>187</v>
      </c>
      <c r="BE106" s="37">
        <v>208</v>
      </c>
      <c r="BF106" s="37">
        <v>100</v>
      </c>
      <c r="BG106" s="37">
        <v>264</v>
      </c>
      <c r="BH106" s="30">
        <f t="shared" si="69"/>
        <v>3466</v>
      </c>
      <c r="BI106" s="37">
        <f t="shared" si="70"/>
        <v>992</v>
      </c>
      <c r="BJ106" s="37">
        <f t="shared" si="71"/>
        <v>1976</v>
      </c>
      <c r="BK106" s="13">
        <f t="shared" si="72"/>
        <v>2968</v>
      </c>
      <c r="BL106" s="38">
        <f t="shared" si="73"/>
        <v>780.1787161011044</v>
      </c>
      <c r="BM106" s="38">
        <f t="shared" si="74"/>
        <v>2187.8212838988957</v>
      </c>
      <c r="BN106" s="39">
        <f t="shared" si="75"/>
        <v>1.02084176713945E-18</v>
      </c>
      <c r="BO106" s="40"/>
      <c r="BP106" s="13">
        <v>0.83</v>
      </c>
      <c r="BQ106" s="40">
        <v>0.98</v>
      </c>
      <c r="BR106" s="41"/>
      <c r="BS106" s="41"/>
      <c r="BT106" s="41"/>
      <c r="BU106" s="41"/>
      <c r="BV106" s="41"/>
      <c r="BW106" s="41"/>
      <c r="BY106" s="40"/>
      <c r="BZ106" s="40"/>
      <c r="CA106" s="40"/>
    </row>
    <row r="107" spans="1:79" ht="15.75">
      <c r="A107" s="198" t="s">
        <v>549</v>
      </c>
      <c r="B107" s="196" t="s">
        <v>548</v>
      </c>
      <c r="C107" s="30"/>
      <c r="D107" s="44" t="s">
        <v>534</v>
      </c>
      <c r="E107" s="44" t="s">
        <v>420</v>
      </c>
      <c r="F107" s="44" t="s">
        <v>1035</v>
      </c>
      <c r="G107" s="190">
        <f t="shared" si="65"/>
        <v>1.2119828483466413</v>
      </c>
      <c r="H107" s="190"/>
      <c r="I107" s="59" t="s">
        <v>552</v>
      </c>
      <c r="J107" s="34" t="s">
        <v>1066</v>
      </c>
      <c r="K107" s="12">
        <v>48</v>
      </c>
      <c r="L107" s="89">
        <v>668</v>
      </c>
      <c r="M107" s="12">
        <v>67</v>
      </c>
      <c r="N107" s="89">
        <v>570</v>
      </c>
      <c r="O107" s="12">
        <v>31</v>
      </c>
      <c r="P107" s="89">
        <v>221</v>
      </c>
      <c r="Q107" s="12">
        <v>53</v>
      </c>
      <c r="R107" s="89">
        <v>270</v>
      </c>
      <c r="S107" s="33">
        <f t="shared" si="45"/>
        <v>968</v>
      </c>
      <c r="T107" s="33">
        <f t="shared" si="46"/>
        <v>960</v>
      </c>
      <c r="U107" s="35">
        <f t="shared" si="66"/>
        <v>1060.345526428601</v>
      </c>
      <c r="V107" s="35">
        <f t="shared" si="67"/>
        <v>867.654473571399</v>
      </c>
      <c r="W107" s="36">
        <f t="shared" si="68"/>
        <v>2.364181884292811E-05</v>
      </c>
      <c r="X107" s="36"/>
      <c r="Y107" s="37">
        <v>45</v>
      </c>
      <c r="Z107" s="37">
        <v>56</v>
      </c>
      <c r="AA107" s="37">
        <v>40</v>
      </c>
      <c r="AB107" s="37">
        <v>93</v>
      </c>
      <c r="AC107" s="37">
        <v>105</v>
      </c>
      <c r="AD107" s="37">
        <v>247</v>
      </c>
      <c r="AE107" s="37">
        <v>170</v>
      </c>
      <c r="AF107" s="37">
        <v>209</v>
      </c>
      <c r="AG107" s="37">
        <v>142</v>
      </c>
      <c r="AH107" s="37">
        <v>230</v>
      </c>
      <c r="AI107" s="37">
        <v>38</v>
      </c>
      <c r="AJ107" s="37">
        <v>82</v>
      </c>
      <c r="AK107" s="37">
        <v>43</v>
      </c>
      <c r="AL107" s="37">
        <v>91</v>
      </c>
      <c r="AM107" s="30">
        <f t="shared" si="64"/>
        <v>1591</v>
      </c>
      <c r="AO107" s="37">
        <v>40</v>
      </c>
      <c r="AP107" s="37">
        <v>54</v>
      </c>
      <c r="AQ107" s="37">
        <v>44</v>
      </c>
      <c r="AR107" s="37">
        <v>33</v>
      </c>
      <c r="AS107" s="37">
        <v>21</v>
      </c>
      <c r="AT107" s="37">
        <v>76</v>
      </c>
      <c r="AU107" s="37">
        <v>35</v>
      </c>
      <c r="AV107" s="37">
        <v>20</v>
      </c>
      <c r="AW107" s="37">
        <v>11</v>
      </c>
      <c r="AX107" s="37">
        <v>40</v>
      </c>
      <c r="AY107" s="37">
        <v>42</v>
      </c>
      <c r="AZ107" s="37">
        <v>53</v>
      </c>
      <c r="BA107" s="37">
        <v>55</v>
      </c>
      <c r="BB107" s="37">
        <v>53</v>
      </c>
      <c r="BC107" s="37">
        <v>44</v>
      </c>
      <c r="BD107" s="37">
        <v>43</v>
      </c>
      <c r="BE107" s="37">
        <v>40</v>
      </c>
      <c r="BF107" s="37">
        <v>21</v>
      </c>
      <c r="BG107" s="37">
        <v>40</v>
      </c>
      <c r="BH107" s="30">
        <f t="shared" si="69"/>
        <v>765</v>
      </c>
      <c r="BI107" s="37">
        <f t="shared" si="70"/>
        <v>196</v>
      </c>
      <c r="BJ107" s="37">
        <f t="shared" si="71"/>
        <v>431</v>
      </c>
      <c r="BK107" s="13">
        <f t="shared" si="72"/>
        <v>627</v>
      </c>
      <c r="BL107" s="38">
        <f t="shared" si="73"/>
        <v>164.81538241084652</v>
      </c>
      <c r="BM107" s="38">
        <f t="shared" si="74"/>
        <v>462.1846175891535</v>
      </c>
      <c r="BN107" s="39">
        <f t="shared" si="75"/>
        <v>0.004666079492138677</v>
      </c>
      <c r="BO107" s="40"/>
      <c r="BP107" s="13">
        <v>1.41</v>
      </c>
      <c r="BQ107" s="40">
        <v>1.27</v>
      </c>
      <c r="BR107" s="41"/>
      <c r="BS107" s="41"/>
      <c r="BT107" s="41"/>
      <c r="BU107" s="41"/>
      <c r="BV107" s="41"/>
      <c r="BW107" s="41"/>
      <c r="BY107" s="40"/>
      <c r="BZ107" s="40"/>
      <c r="CA107" s="40"/>
    </row>
    <row r="108" spans="1:79" ht="15.75">
      <c r="A108" s="198" t="s">
        <v>550</v>
      </c>
      <c r="B108" s="196" t="s">
        <v>482</v>
      </c>
      <c r="C108" s="30"/>
      <c r="D108" s="44" t="s">
        <v>331</v>
      </c>
      <c r="E108" s="44" t="s">
        <v>420</v>
      </c>
      <c r="F108" s="44" t="s">
        <v>1037</v>
      </c>
      <c r="G108" s="190">
        <f t="shared" si="65"/>
        <v>1.3543080473136866</v>
      </c>
      <c r="H108" s="190"/>
      <c r="I108" s="59" t="s">
        <v>552</v>
      </c>
      <c r="J108" s="34" t="s">
        <v>1066</v>
      </c>
      <c r="K108" s="12">
        <v>46</v>
      </c>
      <c r="L108" s="89">
        <v>372</v>
      </c>
      <c r="M108" s="12">
        <v>79</v>
      </c>
      <c r="N108" s="89">
        <v>456</v>
      </c>
      <c r="O108" s="12">
        <v>22</v>
      </c>
      <c r="P108" s="89">
        <v>170</v>
      </c>
      <c r="Q108" s="12">
        <v>33</v>
      </c>
      <c r="R108" s="89">
        <v>108</v>
      </c>
      <c r="S108" s="33">
        <f t="shared" si="45"/>
        <v>610</v>
      </c>
      <c r="T108" s="33">
        <f t="shared" si="46"/>
        <v>676</v>
      </c>
      <c r="U108" s="35">
        <f t="shared" si="66"/>
        <v>707.2636654497827</v>
      </c>
      <c r="V108" s="35">
        <f t="shared" si="67"/>
        <v>578.7363345502173</v>
      </c>
      <c r="W108" s="36">
        <f t="shared" si="68"/>
        <v>4.986197849707976E-08</v>
      </c>
      <c r="X108" s="36"/>
      <c r="Y108" s="37">
        <v>293</v>
      </c>
      <c r="Z108" s="37">
        <v>160</v>
      </c>
      <c r="AA108" s="37">
        <v>34</v>
      </c>
      <c r="AB108" s="37">
        <v>85</v>
      </c>
      <c r="AC108" s="37">
        <v>78</v>
      </c>
      <c r="AD108" s="37">
        <v>145</v>
      </c>
      <c r="AE108" s="37">
        <v>122</v>
      </c>
      <c r="AF108" s="37">
        <v>162</v>
      </c>
      <c r="AG108" s="37">
        <v>61</v>
      </c>
      <c r="AH108" s="37">
        <v>143</v>
      </c>
      <c r="AI108" s="37">
        <v>11</v>
      </c>
      <c r="AJ108" s="37">
        <v>56</v>
      </c>
      <c r="AK108" s="37">
        <v>28</v>
      </c>
      <c r="AL108" s="37">
        <v>63</v>
      </c>
      <c r="AM108" s="30">
        <f t="shared" si="64"/>
        <v>1441</v>
      </c>
      <c r="AO108" s="37">
        <v>79</v>
      </c>
      <c r="AP108" s="37">
        <v>41</v>
      </c>
      <c r="AQ108" s="37">
        <v>37</v>
      </c>
      <c r="AR108" s="37">
        <v>51</v>
      </c>
      <c r="AS108" s="37">
        <v>32</v>
      </c>
      <c r="AT108" s="37">
        <v>142</v>
      </c>
      <c r="AU108" s="37">
        <v>43</v>
      </c>
      <c r="AV108" s="37">
        <v>36</v>
      </c>
      <c r="AW108" s="37">
        <v>24</v>
      </c>
      <c r="AX108" s="37">
        <v>47</v>
      </c>
      <c r="AY108" s="37">
        <v>55</v>
      </c>
      <c r="AZ108" s="37">
        <v>87</v>
      </c>
      <c r="BA108" s="37">
        <v>122</v>
      </c>
      <c r="BB108" s="37">
        <v>79</v>
      </c>
      <c r="BC108" s="37">
        <v>63</v>
      </c>
      <c r="BD108" s="37">
        <v>53</v>
      </c>
      <c r="BE108" s="37">
        <v>61</v>
      </c>
      <c r="BF108" s="37">
        <v>38</v>
      </c>
      <c r="BG108" s="37">
        <v>68</v>
      </c>
      <c r="BH108" s="30">
        <f t="shared" si="69"/>
        <v>1158</v>
      </c>
      <c r="BI108" s="37">
        <f t="shared" si="70"/>
        <v>328</v>
      </c>
      <c r="BJ108" s="37">
        <f t="shared" si="71"/>
        <v>705</v>
      </c>
      <c r="BK108" s="13">
        <f t="shared" si="72"/>
        <v>1033</v>
      </c>
      <c r="BL108" s="38">
        <f t="shared" si="73"/>
        <v>271.53794263222403</v>
      </c>
      <c r="BM108" s="38">
        <f t="shared" si="74"/>
        <v>761.4620573677761</v>
      </c>
      <c r="BN108" s="39">
        <f t="shared" si="75"/>
        <v>6.58316579830008E-05</v>
      </c>
      <c r="BO108" s="40"/>
      <c r="BP108" s="13">
        <v>1.53</v>
      </c>
      <c r="BQ108" s="40">
        <v>1.39</v>
      </c>
      <c r="BR108" s="41"/>
      <c r="BS108" s="41"/>
      <c r="BT108" s="41"/>
      <c r="BU108" s="41"/>
      <c r="BV108" s="41"/>
      <c r="BW108" s="41"/>
      <c r="BY108" s="40"/>
      <c r="BZ108" s="40"/>
      <c r="CA108" s="40"/>
    </row>
    <row r="109" spans="1:79" ht="15.75">
      <c r="A109" s="198" t="s">
        <v>551</v>
      </c>
      <c r="B109" s="196" t="s">
        <v>483</v>
      </c>
      <c r="C109" s="30"/>
      <c r="D109" s="44" t="s">
        <v>331</v>
      </c>
      <c r="E109" s="44" t="s">
        <v>420</v>
      </c>
      <c r="F109" s="44" t="s">
        <v>1029</v>
      </c>
      <c r="G109" s="190">
        <f t="shared" si="65"/>
        <v>1.0834758809999827</v>
      </c>
      <c r="H109" s="190"/>
      <c r="I109" s="59" t="s">
        <v>552</v>
      </c>
      <c r="J109" s="34" t="s">
        <v>1066</v>
      </c>
      <c r="K109" s="12">
        <v>24</v>
      </c>
      <c r="L109" s="89">
        <v>471</v>
      </c>
      <c r="M109" s="12">
        <v>42</v>
      </c>
      <c r="N109" s="89">
        <v>428</v>
      </c>
      <c r="O109" s="12">
        <v>19</v>
      </c>
      <c r="P109" s="89">
        <v>112</v>
      </c>
      <c r="Q109" s="12">
        <v>14</v>
      </c>
      <c r="R109" s="89">
        <v>71</v>
      </c>
      <c r="S109" s="33">
        <f t="shared" si="45"/>
        <v>626</v>
      </c>
      <c r="T109" s="33">
        <f t="shared" si="46"/>
        <v>555</v>
      </c>
      <c r="U109" s="35">
        <f t="shared" si="66"/>
        <v>649.5166321121254</v>
      </c>
      <c r="V109" s="35">
        <f t="shared" si="67"/>
        <v>531.4833678878746</v>
      </c>
      <c r="W109" s="36">
        <f t="shared" si="68"/>
        <v>0.16897697448384288</v>
      </c>
      <c r="X109" s="36"/>
      <c r="Y109" s="37">
        <v>89</v>
      </c>
      <c r="Z109" s="37">
        <v>64</v>
      </c>
      <c r="AA109" s="37">
        <v>5</v>
      </c>
      <c r="AB109" s="37">
        <v>21</v>
      </c>
      <c r="AC109" s="37">
        <v>22</v>
      </c>
      <c r="AD109" s="37">
        <v>46</v>
      </c>
      <c r="AE109" s="37">
        <v>57</v>
      </c>
      <c r="AF109" s="37">
        <v>75</v>
      </c>
      <c r="AG109" s="37">
        <v>24</v>
      </c>
      <c r="AH109" s="37">
        <v>70</v>
      </c>
      <c r="AI109" s="37">
        <v>8</v>
      </c>
      <c r="AJ109" s="37">
        <v>26</v>
      </c>
      <c r="AK109" s="37">
        <v>10</v>
      </c>
      <c r="AL109" s="37">
        <v>24</v>
      </c>
      <c r="AM109" s="30">
        <f t="shared" si="64"/>
        <v>541</v>
      </c>
      <c r="AO109" s="37">
        <v>55</v>
      </c>
      <c r="AP109" s="37">
        <v>45</v>
      </c>
      <c r="AQ109" s="37">
        <v>27</v>
      </c>
      <c r="AR109" s="37">
        <v>45</v>
      </c>
      <c r="AS109" s="37">
        <v>20</v>
      </c>
      <c r="AT109" s="37">
        <v>94</v>
      </c>
      <c r="AU109" s="37">
        <v>38</v>
      </c>
      <c r="AV109" s="37">
        <v>15</v>
      </c>
      <c r="AW109" s="37">
        <v>9</v>
      </c>
      <c r="AX109" s="37">
        <v>25</v>
      </c>
      <c r="AY109" s="37">
        <v>38</v>
      </c>
      <c r="AZ109" s="37">
        <v>53</v>
      </c>
      <c r="BA109" s="37">
        <v>78</v>
      </c>
      <c r="BB109" s="37">
        <v>43</v>
      </c>
      <c r="BC109" s="37">
        <v>45</v>
      </c>
      <c r="BD109" s="37">
        <v>37</v>
      </c>
      <c r="BE109" s="37">
        <v>37</v>
      </c>
      <c r="BF109" s="37">
        <v>13</v>
      </c>
      <c r="BG109" s="37">
        <v>64</v>
      </c>
      <c r="BH109" s="30">
        <f t="shared" si="69"/>
        <v>781</v>
      </c>
      <c r="BI109" s="37">
        <f t="shared" si="70"/>
        <v>221</v>
      </c>
      <c r="BJ109" s="37">
        <f t="shared" si="71"/>
        <v>463</v>
      </c>
      <c r="BK109" s="13">
        <f t="shared" si="72"/>
        <v>684</v>
      </c>
      <c r="BL109" s="38">
        <f t="shared" si="73"/>
        <v>179.79859899365076</v>
      </c>
      <c r="BM109" s="38">
        <f t="shared" si="74"/>
        <v>504.2014010063493</v>
      </c>
      <c r="BN109" s="39">
        <f t="shared" si="75"/>
        <v>0.000345094635943816</v>
      </c>
      <c r="BO109" s="40"/>
      <c r="BP109" s="13">
        <v>1.21</v>
      </c>
      <c r="BQ109" s="40">
        <v>1.15</v>
      </c>
      <c r="BR109" s="41"/>
      <c r="BS109" s="41"/>
      <c r="BT109" s="41"/>
      <c r="BU109" s="41"/>
      <c r="BV109" s="41"/>
      <c r="BW109" s="41"/>
      <c r="BY109" s="40"/>
      <c r="BZ109" s="40"/>
      <c r="CA109" s="40"/>
    </row>
    <row r="110" spans="1:75" ht="15.75">
      <c r="A110" s="43"/>
      <c r="B110" s="131"/>
      <c r="D110" s="31"/>
      <c r="E110" s="31"/>
      <c r="F110" s="31"/>
      <c r="G110" s="32"/>
      <c r="H110" s="32"/>
      <c r="S110" s="33">
        <f t="shared" si="45"/>
        <v>0</v>
      </c>
      <c r="T110" s="33">
        <f t="shared" si="46"/>
        <v>0</v>
      </c>
      <c r="U110" s="33"/>
      <c r="V110" s="33"/>
      <c r="BH110" s="30">
        <f t="shared" si="43"/>
        <v>0</v>
      </c>
      <c r="BI110" s="37">
        <f t="shared" si="40"/>
      </c>
      <c r="BJ110" s="37">
        <f t="shared" si="44"/>
      </c>
      <c r="BL110" s="38"/>
      <c r="BM110" s="38"/>
      <c r="BN110" s="39"/>
      <c r="BO110" s="40"/>
      <c r="BQ110" s="40"/>
      <c r="BR110" s="41"/>
      <c r="BS110" s="41"/>
      <c r="BT110" s="41"/>
      <c r="BU110" s="41"/>
      <c r="BV110" s="41"/>
      <c r="BW110" s="41"/>
    </row>
    <row r="111" spans="1:79" ht="15.75">
      <c r="A111" s="29" t="s">
        <v>121</v>
      </c>
      <c r="B111" s="129" t="s">
        <v>122</v>
      </c>
      <c r="C111" s="30"/>
      <c r="D111" s="31" t="s">
        <v>534</v>
      </c>
      <c r="E111" s="31" t="s">
        <v>535</v>
      </c>
      <c r="F111" s="31" t="s">
        <v>536</v>
      </c>
      <c r="G111" s="32">
        <f>($T111/$V$412)/((MAX($S111,1))/$U$412)</f>
        <v>7.8347867395386945</v>
      </c>
      <c r="H111" s="32"/>
      <c r="I111" s="59" t="s">
        <v>622</v>
      </c>
      <c r="J111" s="34" t="s">
        <v>738</v>
      </c>
      <c r="K111" s="33">
        <v>947</v>
      </c>
      <c r="L111" s="88">
        <v>5811</v>
      </c>
      <c r="M111" s="33">
        <v>5599</v>
      </c>
      <c r="N111" s="88">
        <v>14100</v>
      </c>
      <c r="O111" s="33">
        <v>962</v>
      </c>
      <c r="P111" s="88">
        <v>3141</v>
      </c>
      <c r="Q111" s="33">
        <v>17903</v>
      </c>
      <c r="R111" s="88">
        <v>32028</v>
      </c>
      <c r="S111" s="33">
        <f t="shared" si="45"/>
        <v>10861</v>
      </c>
      <c r="T111" s="33">
        <f t="shared" si="46"/>
        <v>69630</v>
      </c>
      <c r="U111" s="35">
        <f>(S111+T111)*($S$412/($S$412+$T$412))</f>
        <v>44267.77581315587</v>
      </c>
      <c r="V111" s="35">
        <f>(S111+T111)*($T$412/($S$412+$T$412))</f>
        <v>36223.22418684413</v>
      </c>
      <c r="W111" s="36">
        <f>CHITEST(S111:T111,U111:V111)</f>
        <v>0</v>
      </c>
      <c r="X111" s="36"/>
      <c r="Y111" s="37">
        <v>196</v>
      </c>
      <c r="Z111" s="37">
        <v>156</v>
      </c>
      <c r="AA111" s="37">
        <v>142</v>
      </c>
      <c r="AB111" s="37">
        <v>365</v>
      </c>
      <c r="AC111" s="37">
        <v>886</v>
      </c>
      <c r="AD111" s="37">
        <v>2956</v>
      </c>
      <c r="AE111" s="37">
        <v>2189</v>
      </c>
      <c r="AF111" s="37">
        <v>2394</v>
      </c>
      <c r="AG111" s="37">
        <v>921</v>
      </c>
      <c r="AH111" s="37">
        <v>3431</v>
      </c>
      <c r="AI111" s="37">
        <v>218</v>
      </c>
      <c r="AJ111" s="37">
        <v>1137</v>
      </c>
      <c r="AK111" s="37">
        <v>307</v>
      </c>
      <c r="AL111" s="37">
        <v>1290</v>
      </c>
      <c r="AM111" s="30">
        <v>16588</v>
      </c>
      <c r="AO111" s="37">
        <v>1681</v>
      </c>
      <c r="AP111" s="37">
        <v>842</v>
      </c>
      <c r="AQ111" s="37">
        <v>512</v>
      </c>
      <c r="AR111" s="37">
        <v>1843</v>
      </c>
      <c r="AS111" s="37">
        <v>846</v>
      </c>
      <c r="AT111" s="37">
        <v>3402</v>
      </c>
      <c r="AU111" s="37">
        <v>1253</v>
      </c>
      <c r="AV111" s="37">
        <v>1185</v>
      </c>
      <c r="AW111" s="37">
        <v>464</v>
      </c>
      <c r="AX111" s="37">
        <v>896</v>
      </c>
      <c r="AY111" s="37">
        <v>485</v>
      </c>
      <c r="AZ111" s="37">
        <v>631</v>
      </c>
      <c r="BA111" s="37">
        <v>1808</v>
      </c>
      <c r="BB111" s="37">
        <v>1683</v>
      </c>
      <c r="BC111" s="37">
        <v>1244</v>
      </c>
      <c r="BD111" s="37">
        <v>1625</v>
      </c>
      <c r="BE111" s="37">
        <v>1153</v>
      </c>
      <c r="BF111" s="37">
        <v>869</v>
      </c>
      <c r="BG111" s="37">
        <v>1871</v>
      </c>
      <c r="BH111" s="30">
        <f t="shared" si="43"/>
        <v>24293</v>
      </c>
      <c r="BI111" s="37">
        <f t="shared" si="40"/>
        <v>8993</v>
      </c>
      <c r="BJ111" s="37">
        <f t="shared" si="44"/>
        <v>13050</v>
      </c>
      <c r="BK111" s="13">
        <f t="shared" si="41"/>
        <v>22043</v>
      </c>
      <c r="BL111" s="38">
        <f>BK111*($BI$412/($BI$412+$BJ$412))</f>
        <v>5794.299002364099</v>
      </c>
      <c r="BM111" s="38">
        <f>BK111*($BJ$412/($BI$412+$BJ$412))</f>
        <v>16248.700997635902</v>
      </c>
      <c r="BN111" s="39">
        <f t="shared" si="42"/>
        <v>0</v>
      </c>
      <c r="BO111" s="40"/>
      <c r="BP111" s="13">
        <v>11.41</v>
      </c>
      <c r="BQ111" s="40">
        <v>6.91</v>
      </c>
      <c r="BR111" s="41"/>
      <c r="BS111" s="41"/>
      <c r="BT111" s="41"/>
      <c r="BU111" s="41"/>
      <c r="BV111" s="41"/>
      <c r="BW111" s="41"/>
      <c r="BY111" s="40"/>
      <c r="BZ111" s="40"/>
      <c r="CA111" s="40"/>
    </row>
    <row r="112" spans="1:79" ht="15.75">
      <c r="A112" s="29" t="s">
        <v>808</v>
      </c>
      <c r="B112" s="129" t="s">
        <v>809</v>
      </c>
      <c r="C112" s="30"/>
      <c r="D112" s="31" t="s">
        <v>534</v>
      </c>
      <c r="E112" s="31" t="s">
        <v>535</v>
      </c>
      <c r="F112" s="31" t="s">
        <v>536</v>
      </c>
      <c r="G112" s="32">
        <f>($T112/$V$412)/((MAX($S112,1))/$U$412)</f>
        <v>4.72181146919468</v>
      </c>
      <c r="H112" s="32"/>
      <c r="I112" s="59" t="s">
        <v>622</v>
      </c>
      <c r="J112" s="34" t="s">
        <v>739</v>
      </c>
      <c r="K112" s="33">
        <v>53</v>
      </c>
      <c r="L112" s="88">
        <v>1250</v>
      </c>
      <c r="M112" s="33">
        <v>211</v>
      </c>
      <c r="N112" s="88">
        <v>1746</v>
      </c>
      <c r="O112" s="33">
        <v>95</v>
      </c>
      <c r="P112" s="88">
        <v>767</v>
      </c>
      <c r="Q112" s="33">
        <v>1182</v>
      </c>
      <c r="R112" s="88">
        <v>5226</v>
      </c>
      <c r="S112" s="33">
        <f t="shared" si="45"/>
        <v>2165</v>
      </c>
      <c r="T112" s="33">
        <f t="shared" si="46"/>
        <v>8365</v>
      </c>
      <c r="U112" s="35">
        <f>(S112+T112)*($S$412/($S$412+$T$412))</f>
        <v>5791.202486147909</v>
      </c>
      <c r="V112" s="35">
        <f>(S112+T112)*($T$412/($S$412+$T$412))</f>
        <v>4738.797513852091</v>
      </c>
      <c r="W112" s="36">
        <f>CHITEST(S112:T112,U112:V112)</f>
        <v>0</v>
      </c>
      <c r="X112" s="36"/>
      <c r="Y112" s="37">
        <v>13</v>
      </c>
      <c r="Z112" s="37">
        <v>34</v>
      </c>
      <c r="AA112" s="37">
        <v>12</v>
      </c>
      <c r="AB112" s="37">
        <v>42</v>
      </c>
      <c r="AC112" s="37">
        <v>293</v>
      </c>
      <c r="AD112" s="37">
        <v>627</v>
      </c>
      <c r="AE112" s="37">
        <v>678</v>
      </c>
      <c r="AF112" s="37">
        <v>998</v>
      </c>
      <c r="AG112" s="37">
        <v>632</v>
      </c>
      <c r="AH112" s="37">
        <v>998</v>
      </c>
      <c r="AI112" s="37">
        <v>165</v>
      </c>
      <c r="AJ112" s="37">
        <v>458</v>
      </c>
      <c r="AK112" s="37">
        <v>204</v>
      </c>
      <c r="AL112" s="37">
        <v>549</v>
      </c>
      <c r="AM112" s="30">
        <v>5703</v>
      </c>
      <c r="AO112" s="37">
        <v>125</v>
      </c>
      <c r="AP112" s="37">
        <v>62</v>
      </c>
      <c r="AQ112" s="37">
        <v>37</v>
      </c>
      <c r="AR112" s="37">
        <v>279</v>
      </c>
      <c r="AS112" s="37">
        <v>166</v>
      </c>
      <c r="AT112" s="37">
        <v>700</v>
      </c>
      <c r="AU112" s="37">
        <v>145</v>
      </c>
      <c r="AV112" s="37">
        <v>122</v>
      </c>
      <c r="AW112" s="37">
        <v>49</v>
      </c>
      <c r="AX112" s="37">
        <v>125</v>
      </c>
      <c r="AY112" s="37">
        <v>58</v>
      </c>
      <c r="AZ112" s="37">
        <v>99</v>
      </c>
      <c r="BA112" s="37">
        <v>168</v>
      </c>
      <c r="BB112" s="37">
        <v>120</v>
      </c>
      <c r="BC112" s="37">
        <v>128</v>
      </c>
      <c r="BD112" s="37">
        <v>106</v>
      </c>
      <c r="BE112" s="37">
        <v>122</v>
      </c>
      <c r="BF112" s="37">
        <v>40</v>
      </c>
      <c r="BG112" s="37">
        <v>167</v>
      </c>
      <c r="BH112" s="30">
        <f t="shared" si="43"/>
        <v>2818</v>
      </c>
      <c r="BI112" s="37">
        <f t="shared" si="40"/>
        <v>1461</v>
      </c>
      <c r="BJ112" s="37">
        <f t="shared" si="44"/>
        <v>1133</v>
      </c>
      <c r="BK112" s="13">
        <f t="shared" si="41"/>
        <v>2594</v>
      </c>
      <c r="BL112" s="38">
        <f>BK112*($BI$412/($BI$412+$BJ$412))</f>
        <v>681.867786242003</v>
      </c>
      <c r="BM112" s="38">
        <f>BK112*($BJ$412/($BI$412+$BJ$412))</f>
        <v>1912.132213757997</v>
      </c>
      <c r="BN112" s="39">
        <f t="shared" si="42"/>
        <v>1.2668678241323636E-264</v>
      </c>
      <c r="BO112" s="40"/>
      <c r="BP112" s="13">
        <v>8.72</v>
      </c>
      <c r="BQ112" s="40">
        <v>4.63</v>
      </c>
      <c r="BR112" s="41"/>
      <c r="BS112" s="41"/>
      <c r="BT112" s="41"/>
      <c r="BU112" s="41"/>
      <c r="BV112" s="41"/>
      <c r="BW112" s="41"/>
      <c r="BY112" s="40"/>
      <c r="BZ112" s="40"/>
      <c r="CA112" s="40"/>
    </row>
    <row r="113" spans="1:79" ht="15.75">
      <c r="A113" s="29" t="s">
        <v>867</v>
      </c>
      <c r="B113" s="129" t="s">
        <v>192</v>
      </c>
      <c r="C113" s="30"/>
      <c r="D113" s="44" t="s">
        <v>704</v>
      </c>
      <c r="E113" s="31" t="s">
        <v>535</v>
      </c>
      <c r="F113" s="31" t="s">
        <v>536</v>
      </c>
      <c r="G113" s="32">
        <f>($T113/$V$412)/((MAX($S113,1))/$U$412)</f>
        <v>2.5627641543959903</v>
      </c>
      <c r="H113" s="32"/>
      <c r="I113" s="59" t="s">
        <v>622</v>
      </c>
      <c r="J113" s="34" t="s">
        <v>769</v>
      </c>
      <c r="K113" s="33">
        <v>50</v>
      </c>
      <c r="L113" s="88">
        <v>494</v>
      </c>
      <c r="M113" s="33">
        <v>142</v>
      </c>
      <c r="N113" s="88">
        <v>448</v>
      </c>
      <c r="O113" s="33">
        <v>81</v>
      </c>
      <c r="P113" s="88">
        <v>86</v>
      </c>
      <c r="Q113" s="33">
        <v>342</v>
      </c>
      <c r="R113" s="88">
        <v>559</v>
      </c>
      <c r="S113" s="33">
        <f t="shared" si="45"/>
        <v>711</v>
      </c>
      <c r="T113" s="33">
        <f t="shared" si="46"/>
        <v>1491</v>
      </c>
      <c r="U113" s="35">
        <f>(S113+T113)*($S$412/($S$412+$T$412))</f>
        <v>1211.0377848525827</v>
      </c>
      <c r="V113" s="35">
        <f>(S113+T113)*($T$412/($S$412+$T$412))</f>
        <v>990.9622151474173</v>
      </c>
      <c r="W113" s="36">
        <f>CHITEST(S113:T113,U113:V113)</f>
        <v>8.841702792885745E-102</v>
      </c>
      <c r="X113" s="36"/>
      <c r="Y113" s="37">
        <v>12</v>
      </c>
      <c r="Z113" s="37">
        <v>33</v>
      </c>
      <c r="AA113" s="37">
        <v>5</v>
      </c>
      <c r="AB113" s="37">
        <v>11</v>
      </c>
      <c r="AC113" s="37">
        <v>16</v>
      </c>
      <c r="AD113" s="37">
        <v>43</v>
      </c>
      <c r="AE113" s="37">
        <v>62</v>
      </c>
      <c r="AF113" s="37">
        <v>69</v>
      </c>
      <c r="AG113" s="37">
        <v>21</v>
      </c>
      <c r="AH113" s="37">
        <v>51</v>
      </c>
      <c r="AI113" s="37">
        <v>10</v>
      </c>
      <c r="AJ113" s="37">
        <v>45</v>
      </c>
      <c r="AK113" s="37">
        <v>174</v>
      </c>
      <c r="AL113" s="37">
        <v>412</v>
      </c>
      <c r="AM113" s="30">
        <v>964</v>
      </c>
      <c r="AO113" s="37">
        <v>93</v>
      </c>
      <c r="AP113" s="37">
        <v>48</v>
      </c>
      <c r="AQ113" s="37">
        <v>34</v>
      </c>
      <c r="AR113" s="37">
        <v>81</v>
      </c>
      <c r="AS113" s="37">
        <v>41</v>
      </c>
      <c r="AT113" s="37">
        <v>205</v>
      </c>
      <c r="AU113" s="37">
        <v>53</v>
      </c>
      <c r="AV113" s="37">
        <v>19</v>
      </c>
      <c r="AW113" s="37">
        <v>13</v>
      </c>
      <c r="AX113" s="37">
        <v>47</v>
      </c>
      <c r="AY113" s="37">
        <v>38</v>
      </c>
      <c r="AZ113" s="37">
        <v>42</v>
      </c>
      <c r="BA113" s="37">
        <v>70</v>
      </c>
      <c r="BB113" s="37">
        <v>45</v>
      </c>
      <c r="BC113" s="37">
        <v>40</v>
      </c>
      <c r="BD113" s="37">
        <v>47</v>
      </c>
      <c r="BE113" s="37">
        <v>45</v>
      </c>
      <c r="BF113" s="37">
        <v>30</v>
      </c>
      <c r="BG113" s="37">
        <v>51</v>
      </c>
      <c r="BH113" s="30">
        <f t="shared" si="43"/>
        <v>1042</v>
      </c>
      <c r="BI113" s="37">
        <f t="shared" si="40"/>
        <v>412</v>
      </c>
      <c r="BJ113" s="37">
        <f t="shared" si="44"/>
        <v>501</v>
      </c>
      <c r="BK113" s="13">
        <f t="shared" si="41"/>
        <v>913</v>
      </c>
      <c r="BL113" s="38">
        <f>BK113*($BI$412/($BI$412+$BJ$412))</f>
        <v>239.9943287736888</v>
      </c>
      <c r="BM113" s="38">
        <f>BK113*($BJ$412/($BI$412+$BJ$412))</f>
        <v>673.0056712263113</v>
      </c>
      <c r="BN113" s="39">
        <f t="shared" si="42"/>
        <v>2.966914583416474E-38</v>
      </c>
      <c r="BO113" s="40"/>
      <c r="BP113" s="13">
        <v>3.42</v>
      </c>
      <c r="BQ113" s="40">
        <v>2.33</v>
      </c>
      <c r="BR113" s="41"/>
      <c r="BS113" s="41"/>
      <c r="BT113" s="41"/>
      <c r="BU113" s="41"/>
      <c r="BV113" s="41"/>
      <c r="BW113" s="41"/>
      <c r="BY113" s="40"/>
      <c r="BZ113" s="40"/>
      <c r="CA113" s="40"/>
    </row>
    <row r="114" spans="1:79" ht="15.75">
      <c r="A114" s="29" t="s">
        <v>228</v>
      </c>
      <c r="B114" s="129" t="s">
        <v>228</v>
      </c>
      <c r="C114" s="30"/>
      <c r="D114" s="44" t="s">
        <v>598</v>
      </c>
      <c r="E114" s="31" t="s">
        <v>784</v>
      </c>
      <c r="F114" s="31" t="s">
        <v>816</v>
      </c>
      <c r="G114" s="32">
        <f>($T114/$V$412)/((MAX($S114,1))/$U$412)</f>
        <v>3.721797330131144</v>
      </c>
      <c r="H114" s="32"/>
      <c r="I114" s="59" t="s">
        <v>323</v>
      </c>
      <c r="J114" s="34" t="s">
        <v>1067</v>
      </c>
      <c r="K114" s="33">
        <v>1</v>
      </c>
      <c r="L114" s="88">
        <v>13</v>
      </c>
      <c r="M114" s="33">
        <v>1</v>
      </c>
      <c r="N114" s="88">
        <v>5</v>
      </c>
      <c r="O114" s="33">
        <v>1</v>
      </c>
      <c r="P114" s="88">
        <v>7</v>
      </c>
      <c r="Q114" s="33">
        <v>13</v>
      </c>
      <c r="R114" s="88">
        <v>48</v>
      </c>
      <c r="S114" s="33">
        <f t="shared" si="45"/>
        <v>22</v>
      </c>
      <c r="T114" s="33">
        <f t="shared" si="46"/>
        <v>67</v>
      </c>
      <c r="U114" s="35">
        <f>(S114+T114)*($S$412/($S$412+$T$412))</f>
        <v>48.9474854004904</v>
      </c>
      <c r="V114" s="35">
        <f>(S114+T114)*($T$412/($S$412+$T$412))</f>
        <v>40.0525145995096</v>
      </c>
      <c r="W114" s="36">
        <f>CHITEST(S114:T114,U114:V114)</f>
        <v>9.378447129767007E-09</v>
      </c>
      <c r="X114" s="36"/>
      <c r="Y114" s="37">
        <v>1</v>
      </c>
      <c r="Z114" s="37">
        <v>2</v>
      </c>
      <c r="AA114" s="37">
        <v>1</v>
      </c>
      <c r="AB114" s="37">
        <v>3</v>
      </c>
      <c r="AC114" s="37">
        <v>0</v>
      </c>
      <c r="AD114" s="37">
        <v>1</v>
      </c>
      <c r="AE114" s="37">
        <v>0</v>
      </c>
      <c r="AF114" s="37">
        <v>5</v>
      </c>
      <c r="AG114" s="37">
        <v>4</v>
      </c>
      <c r="AH114" s="37">
        <v>1</v>
      </c>
      <c r="AI114" s="37">
        <v>5</v>
      </c>
      <c r="AJ114" s="37">
        <v>13</v>
      </c>
      <c r="AK114" s="37">
        <v>4</v>
      </c>
      <c r="AL114" s="37">
        <v>6</v>
      </c>
      <c r="AM114" s="30">
        <v>46</v>
      </c>
      <c r="AO114" s="37">
        <v>6</v>
      </c>
      <c r="AP114" s="37">
        <v>3</v>
      </c>
      <c r="AQ114" s="37">
        <v>2</v>
      </c>
      <c r="AR114" s="37">
        <v>0</v>
      </c>
      <c r="AS114" s="37">
        <v>0</v>
      </c>
      <c r="AT114" s="37">
        <v>5</v>
      </c>
      <c r="AU114" s="37">
        <v>1</v>
      </c>
      <c r="AV114" s="37">
        <v>0</v>
      </c>
      <c r="AW114" s="37">
        <v>2</v>
      </c>
      <c r="AX114" s="37">
        <v>3</v>
      </c>
      <c r="AY114" s="37">
        <v>0</v>
      </c>
      <c r="AZ114" s="37">
        <v>1</v>
      </c>
      <c r="BA114" s="37">
        <v>3</v>
      </c>
      <c r="BB114" s="37">
        <v>0</v>
      </c>
      <c r="BC114" s="37">
        <v>3</v>
      </c>
      <c r="BD114" s="37">
        <v>3</v>
      </c>
      <c r="BE114" s="37">
        <v>1</v>
      </c>
      <c r="BF114" s="37">
        <v>2</v>
      </c>
      <c r="BG114" s="37">
        <v>1</v>
      </c>
      <c r="BH114" s="30">
        <f t="shared" si="43"/>
        <v>36</v>
      </c>
      <c r="BI114" s="37">
        <f t="shared" si="40"/>
        <v>8</v>
      </c>
      <c r="BJ114" s="37">
        <f t="shared" si="44"/>
        <v>20</v>
      </c>
      <c r="BK114" s="13">
        <f t="shared" si="41"/>
        <v>28</v>
      </c>
      <c r="BL114" s="38">
        <f>BK114*($BI$412/($BI$412+$BJ$412))</f>
        <v>7.3601765669915515</v>
      </c>
      <c r="BM114" s="38">
        <f>BK114*($BJ$412/($BI$412+$BJ$412))</f>
        <v>20.639823433008452</v>
      </c>
      <c r="BN114" s="39">
        <f t="shared" si="42"/>
        <v>0.7835548020586645</v>
      </c>
      <c r="BO114" s="40"/>
      <c r="BP114" s="13">
        <v>6.49</v>
      </c>
      <c r="BQ114" s="40">
        <v>3.55</v>
      </c>
      <c r="BR114" s="41"/>
      <c r="BS114" s="41"/>
      <c r="BT114" s="41"/>
      <c r="BU114" s="41"/>
      <c r="BV114" s="41"/>
      <c r="BW114" s="41"/>
      <c r="BY114" s="40"/>
      <c r="BZ114" s="40"/>
      <c r="CA114" s="40"/>
    </row>
    <row r="115" spans="1:75" ht="15.75">
      <c r="A115" s="43"/>
      <c r="B115" s="131"/>
      <c r="D115" s="31"/>
      <c r="E115" s="31"/>
      <c r="F115" s="31"/>
      <c r="G115" s="32"/>
      <c r="H115" s="32"/>
      <c r="I115" s="59"/>
      <c r="J115" s="34"/>
      <c r="K115" s="34"/>
      <c r="L115" s="34"/>
      <c r="M115" s="34"/>
      <c r="N115" s="34"/>
      <c r="O115" s="34"/>
      <c r="P115" s="34"/>
      <c r="Q115" s="34"/>
      <c r="R115" s="34"/>
      <c r="S115" s="33">
        <f t="shared" si="45"/>
        <v>0</v>
      </c>
      <c r="T115" s="33">
        <f t="shared" si="46"/>
        <v>0</v>
      </c>
      <c r="U115" s="33"/>
      <c r="V115" s="33"/>
      <c r="W115" s="36"/>
      <c r="X115" s="36"/>
      <c r="BH115" s="30">
        <f t="shared" si="43"/>
        <v>0</v>
      </c>
      <c r="BI115" s="37">
        <f t="shared" si="40"/>
      </c>
      <c r="BJ115" s="37">
        <f t="shared" si="44"/>
      </c>
      <c r="BL115" s="38"/>
      <c r="BM115" s="38"/>
      <c r="BN115" s="39"/>
      <c r="BO115" s="40"/>
      <c r="BQ115" s="40"/>
      <c r="BR115" s="41"/>
      <c r="BS115" s="41"/>
      <c r="BT115" s="41"/>
      <c r="BU115" s="41"/>
      <c r="BV115" s="41"/>
      <c r="BW115" s="41"/>
    </row>
    <row r="116" spans="1:79" ht="15.75">
      <c r="A116" s="29" t="s">
        <v>138</v>
      </c>
      <c r="B116" s="130" t="s">
        <v>139</v>
      </c>
      <c r="D116" s="44" t="s">
        <v>534</v>
      </c>
      <c r="E116" s="44" t="s">
        <v>817</v>
      </c>
      <c r="F116" s="31" t="s">
        <v>536</v>
      </c>
      <c r="G116" s="32">
        <f aca="true" t="shared" si="76" ref="G116:G126">($T116/$V$412)/((MAX($S116,1))/$U$412)</f>
        <v>2.673935923686665</v>
      </c>
      <c r="H116" s="32"/>
      <c r="I116" s="59" t="s">
        <v>584</v>
      </c>
      <c r="J116" s="34" t="s">
        <v>221</v>
      </c>
      <c r="K116" s="33">
        <v>5337</v>
      </c>
      <c r="L116" s="88">
        <v>34121</v>
      </c>
      <c r="M116" s="33">
        <v>17536</v>
      </c>
      <c r="N116" s="88">
        <v>34434</v>
      </c>
      <c r="O116" s="33">
        <v>6075</v>
      </c>
      <c r="P116" s="88">
        <v>11691</v>
      </c>
      <c r="Q116" s="33">
        <v>30139</v>
      </c>
      <c r="R116" s="88">
        <v>43098</v>
      </c>
      <c r="S116" s="33">
        <f t="shared" si="45"/>
        <v>57224</v>
      </c>
      <c r="T116" s="33">
        <f t="shared" si="46"/>
        <v>125207</v>
      </c>
      <c r="U116" s="35">
        <f aca="true" t="shared" si="77" ref="U116:U126">(S116+T116)*($S$412/($S$412+$T$412))</f>
        <v>100331.89560782994</v>
      </c>
      <c r="V116" s="35">
        <f aca="true" t="shared" si="78" ref="V116:V126">(S116+T116)*($T$412/($S$412+$T$412))</f>
        <v>82099.10439217006</v>
      </c>
      <c r="W116" s="36">
        <f aca="true" t="shared" si="79" ref="W116:W126">CHITEST(S116:T116,U116:V116)</f>
        <v>0</v>
      </c>
      <c r="X116" s="36"/>
      <c r="Y116" s="34">
        <v>2540</v>
      </c>
      <c r="Z116" s="34">
        <v>2173</v>
      </c>
      <c r="AA116" s="34">
        <v>2554</v>
      </c>
      <c r="AB116" s="34">
        <v>6378</v>
      </c>
      <c r="AC116" s="34">
        <v>1731</v>
      </c>
      <c r="AD116" s="34">
        <v>5106</v>
      </c>
      <c r="AE116" s="34">
        <v>3667</v>
      </c>
      <c r="AF116" s="34">
        <v>5792</v>
      </c>
      <c r="AG116" s="34">
        <v>1584</v>
      </c>
      <c r="AH116" s="34">
        <v>3786</v>
      </c>
      <c r="AI116" s="34">
        <v>828</v>
      </c>
      <c r="AJ116" s="34">
        <v>1649</v>
      </c>
      <c r="AK116" s="34">
        <v>879</v>
      </c>
      <c r="AL116" s="34">
        <v>2712</v>
      </c>
      <c r="AM116" s="33">
        <v>41379</v>
      </c>
      <c r="AO116" s="37">
        <v>5209</v>
      </c>
      <c r="AP116" s="37">
        <v>4275</v>
      </c>
      <c r="AQ116" s="37">
        <v>2672</v>
      </c>
      <c r="AR116" s="37">
        <v>2838</v>
      </c>
      <c r="AS116" s="37">
        <v>1348</v>
      </c>
      <c r="AT116" s="37">
        <v>5705</v>
      </c>
      <c r="AU116" s="37">
        <v>1778</v>
      </c>
      <c r="AV116" s="37">
        <v>1815</v>
      </c>
      <c r="AW116" s="37">
        <v>800</v>
      </c>
      <c r="AX116" s="37">
        <v>2175</v>
      </c>
      <c r="AY116" s="37">
        <v>1746</v>
      </c>
      <c r="AZ116" s="37">
        <v>2692</v>
      </c>
      <c r="BA116" s="37">
        <v>5243</v>
      </c>
      <c r="BB116" s="37">
        <v>4242</v>
      </c>
      <c r="BC116" s="37">
        <v>3851</v>
      </c>
      <c r="BD116" s="37">
        <v>4417</v>
      </c>
      <c r="BE116" s="37">
        <v>3738</v>
      </c>
      <c r="BF116" s="37">
        <v>2096</v>
      </c>
      <c r="BG116" s="37">
        <v>6783</v>
      </c>
      <c r="BH116" s="30">
        <f t="shared" si="43"/>
        <v>63423</v>
      </c>
      <c r="BI116" s="37">
        <f t="shared" si="40"/>
        <v>14284</v>
      </c>
      <c r="BJ116" s="37">
        <f t="shared" si="44"/>
        <v>40017</v>
      </c>
      <c r="BK116" s="13">
        <f t="shared" si="41"/>
        <v>54301</v>
      </c>
      <c r="BL116" s="38">
        <f>BK116*($BI$412/($BI$412+$BJ$412))</f>
        <v>14273.748134436008</v>
      </c>
      <c r="BM116" s="38">
        <f>BK116*($BJ$412/($BI$412+$BJ$412))</f>
        <v>40027.251865563994</v>
      </c>
      <c r="BN116" s="39">
        <f t="shared" si="42"/>
        <v>0.9203882018454894</v>
      </c>
      <c r="BO116" s="40"/>
      <c r="BP116" s="13">
        <v>3.87</v>
      </c>
      <c r="BQ116" s="40">
        <v>2.27</v>
      </c>
      <c r="BR116" s="41"/>
      <c r="BS116" s="41"/>
      <c r="BT116" s="41"/>
      <c r="BU116" s="41"/>
      <c r="BV116" s="41"/>
      <c r="BW116" s="41"/>
      <c r="BY116" s="40"/>
      <c r="BZ116" s="40"/>
      <c r="CA116" s="40"/>
    </row>
    <row r="117" spans="1:79" ht="15.75">
      <c r="A117" s="29" t="s">
        <v>469</v>
      </c>
      <c r="B117" s="129" t="s">
        <v>470</v>
      </c>
      <c r="C117" s="30"/>
      <c r="D117" s="44" t="s">
        <v>749</v>
      </c>
      <c r="E117" s="44" t="s">
        <v>745</v>
      </c>
      <c r="F117" s="31" t="s">
        <v>536</v>
      </c>
      <c r="G117" s="32">
        <f t="shared" si="76"/>
        <v>2.112949231455815</v>
      </c>
      <c r="H117" s="32"/>
      <c r="I117" s="59" t="s">
        <v>584</v>
      </c>
      <c r="J117" s="34" t="s">
        <v>220</v>
      </c>
      <c r="K117" s="33">
        <v>2155</v>
      </c>
      <c r="L117" s="88">
        <v>13351</v>
      </c>
      <c r="M117" s="33">
        <v>4144</v>
      </c>
      <c r="N117" s="88">
        <v>10172</v>
      </c>
      <c r="O117" s="33">
        <v>6054</v>
      </c>
      <c r="P117" s="88">
        <v>10448</v>
      </c>
      <c r="Q117" s="33">
        <v>15348</v>
      </c>
      <c r="R117" s="88">
        <v>25677</v>
      </c>
      <c r="S117" s="33">
        <f t="shared" si="45"/>
        <v>32008</v>
      </c>
      <c r="T117" s="33">
        <f t="shared" si="46"/>
        <v>55341</v>
      </c>
      <c r="U117" s="35">
        <f t="shared" si="77"/>
        <v>48039.482047724</v>
      </c>
      <c r="V117" s="35">
        <f t="shared" si="78"/>
        <v>39309.517952276</v>
      </c>
      <c r="W117" s="36">
        <f t="shared" si="79"/>
        <v>0</v>
      </c>
      <c r="X117" s="36"/>
      <c r="Y117" s="37">
        <v>5419</v>
      </c>
      <c r="Z117" s="37">
        <v>1401</v>
      </c>
      <c r="AA117" s="37">
        <v>1132</v>
      </c>
      <c r="AB117" s="37">
        <v>2826</v>
      </c>
      <c r="AC117" s="37">
        <v>1388</v>
      </c>
      <c r="AD117" s="37">
        <v>3953</v>
      </c>
      <c r="AE117" s="37">
        <v>3504</v>
      </c>
      <c r="AF117" s="37">
        <v>3384</v>
      </c>
      <c r="AG117" s="37">
        <v>1253</v>
      </c>
      <c r="AH117" s="37">
        <v>4958</v>
      </c>
      <c r="AI117" s="37">
        <v>960</v>
      </c>
      <c r="AJ117" s="37">
        <v>4261</v>
      </c>
      <c r="AK117" s="37">
        <v>1460</v>
      </c>
      <c r="AL117" s="37">
        <v>5704</v>
      </c>
      <c r="AM117" s="30">
        <v>41603</v>
      </c>
      <c r="AO117" s="37">
        <v>1964</v>
      </c>
      <c r="AP117" s="37">
        <v>1170</v>
      </c>
      <c r="AQ117" s="37">
        <v>688</v>
      </c>
      <c r="AR117" s="37">
        <v>1008</v>
      </c>
      <c r="AS117" s="37">
        <v>471</v>
      </c>
      <c r="AT117" s="37">
        <v>1919</v>
      </c>
      <c r="AU117" s="37">
        <v>1350</v>
      </c>
      <c r="AV117" s="37">
        <v>1019</v>
      </c>
      <c r="AW117" s="37">
        <v>366</v>
      </c>
      <c r="AX117" s="37">
        <v>1815</v>
      </c>
      <c r="AY117" s="37">
        <v>1067</v>
      </c>
      <c r="AZ117" s="37">
        <v>840</v>
      </c>
      <c r="BA117" s="37">
        <v>2626</v>
      </c>
      <c r="BB117" s="37">
        <v>2469</v>
      </c>
      <c r="BC117" s="37">
        <v>1601</v>
      </c>
      <c r="BD117" s="37">
        <v>1737</v>
      </c>
      <c r="BE117" s="37">
        <v>1663</v>
      </c>
      <c r="BF117" s="37">
        <v>1116</v>
      </c>
      <c r="BG117" s="37">
        <v>3068</v>
      </c>
      <c r="BH117" s="30">
        <f t="shared" si="43"/>
        <v>27957</v>
      </c>
      <c r="BI117" s="37">
        <f t="shared" si="40"/>
        <v>6133</v>
      </c>
      <c r="BJ117" s="37">
        <f t="shared" si="44"/>
        <v>18151</v>
      </c>
      <c r="BK117" s="13">
        <f t="shared" si="41"/>
        <v>24284</v>
      </c>
      <c r="BL117" s="38">
        <f>BK117*($BI$412/($BI$412+$BJ$412))</f>
        <v>6383.375991172244</v>
      </c>
      <c r="BM117" s="38">
        <f>BK117*($BJ$412/($BI$412+$BJ$412))</f>
        <v>17900.62400882776</v>
      </c>
      <c r="BN117" s="39">
        <f t="shared" si="42"/>
        <v>0.0002622348946967426</v>
      </c>
      <c r="BO117" s="40"/>
      <c r="BP117" s="13">
        <v>2.2</v>
      </c>
      <c r="BQ117" s="40">
        <v>2.02</v>
      </c>
      <c r="BR117" s="41"/>
      <c r="BS117" s="41"/>
      <c r="BT117" s="41"/>
      <c r="BU117" s="41"/>
      <c r="BV117" s="41"/>
      <c r="BW117" s="41"/>
      <c r="BY117" s="40"/>
      <c r="BZ117" s="40"/>
      <c r="CA117" s="40"/>
    </row>
    <row r="118" spans="1:79" ht="15.75">
      <c r="A118" s="29" t="s">
        <v>791</v>
      </c>
      <c r="B118" s="132" t="s">
        <v>792</v>
      </c>
      <c r="C118" s="30"/>
      <c r="D118" s="31" t="s">
        <v>534</v>
      </c>
      <c r="E118" s="44" t="s">
        <v>746</v>
      </c>
      <c r="F118" s="31" t="s">
        <v>536</v>
      </c>
      <c r="G118" s="87">
        <f t="shared" si="76"/>
        <v>1.483890783087608</v>
      </c>
      <c r="H118" s="87"/>
      <c r="I118" s="59" t="s">
        <v>584</v>
      </c>
      <c r="J118" s="34" t="s">
        <v>220</v>
      </c>
      <c r="K118" s="33">
        <v>90</v>
      </c>
      <c r="L118" s="89">
        <v>1073</v>
      </c>
      <c r="M118" s="33">
        <v>250</v>
      </c>
      <c r="N118" s="89">
        <v>895</v>
      </c>
      <c r="O118" s="33">
        <v>37</v>
      </c>
      <c r="P118" s="89">
        <v>107</v>
      </c>
      <c r="Q118" s="33">
        <v>103</v>
      </c>
      <c r="R118" s="89">
        <v>339</v>
      </c>
      <c r="S118" s="33">
        <f t="shared" si="45"/>
        <v>1307</v>
      </c>
      <c r="T118" s="33">
        <f t="shared" si="46"/>
        <v>1587</v>
      </c>
      <c r="U118" s="35">
        <f t="shared" si="77"/>
        <v>1591.6182331350474</v>
      </c>
      <c r="V118" s="35">
        <f t="shared" si="78"/>
        <v>1302.3817668649526</v>
      </c>
      <c r="W118" s="36">
        <f t="shared" si="79"/>
        <v>2.0558983952566696E-26</v>
      </c>
      <c r="X118" s="36"/>
      <c r="Y118" s="37">
        <v>131</v>
      </c>
      <c r="Z118" s="37">
        <v>105</v>
      </c>
      <c r="AA118" s="37">
        <v>252</v>
      </c>
      <c r="AB118" s="37">
        <v>155</v>
      </c>
      <c r="AC118" s="37">
        <v>223</v>
      </c>
      <c r="AD118" s="37">
        <v>102</v>
      </c>
      <c r="AE118" s="37">
        <v>405</v>
      </c>
      <c r="AF118" s="37">
        <v>282</v>
      </c>
      <c r="AG118" s="37">
        <v>851</v>
      </c>
      <c r="AH118" s="37">
        <v>523</v>
      </c>
      <c r="AI118" s="37">
        <v>99</v>
      </c>
      <c r="AJ118" s="37">
        <v>91</v>
      </c>
      <c r="AK118" s="37">
        <v>116</v>
      </c>
      <c r="AL118" s="37">
        <v>63</v>
      </c>
      <c r="AM118" s="30">
        <v>3398</v>
      </c>
      <c r="AO118" s="37">
        <v>69</v>
      </c>
      <c r="AP118" s="37">
        <v>70</v>
      </c>
      <c r="AQ118" s="37">
        <v>42</v>
      </c>
      <c r="AR118" s="37">
        <v>51</v>
      </c>
      <c r="AS118" s="37">
        <v>13</v>
      </c>
      <c r="AT118" s="37">
        <v>113</v>
      </c>
      <c r="AU118" s="37">
        <v>61</v>
      </c>
      <c r="AV118" s="37">
        <v>52</v>
      </c>
      <c r="AW118" s="37">
        <v>20</v>
      </c>
      <c r="AX118" s="37">
        <v>76</v>
      </c>
      <c r="AY118" s="37">
        <v>49</v>
      </c>
      <c r="AZ118" s="37">
        <v>60</v>
      </c>
      <c r="BA118" s="37">
        <v>147</v>
      </c>
      <c r="BB118" s="37">
        <v>107</v>
      </c>
      <c r="BC118" s="37">
        <v>82</v>
      </c>
      <c r="BD118" s="37">
        <v>95</v>
      </c>
      <c r="BE118" s="37">
        <v>75</v>
      </c>
      <c r="BF118" s="37">
        <v>42</v>
      </c>
      <c r="BG118" s="37">
        <v>149</v>
      </c>
      <c r="BH118" s="30">
        <f t="shared" si="43"/>
        <v>1373</v>
      </c>
      <c r="BI118" s="37">
        <f t="shared" si="40"/>
        <v>310</v>
      </c>
      <c r="BJ118" s="37">
        <f t="shared" si="44"/>
        <v>875</v>
      </c>
      <c r="BK118" s="13">
        <f t="shared" si="41"/>
        <v>1185</v>
      </c>
      <c r="BL118" s="38">
        <f>BK118*($BI$412/($BI$412+$BJ$412))</f>
        <v>311.4931868530353</v>
      </c>
      <c r="BM118" s="38">
        <f>BK118*($BJ$412/($BI$412+$BJ$412))</f>
        <v>873.5068131469648</v>
      </c>
      <c r="BN118" s="39">
        <f t="shared" si="42"/>
        <v>0.921502907487993</v>
      </c>
      <c r="BO118" s="40"/>
      <c r="BP118" s="13">
        <v>2.58</v>
      </c>
      <c r="BQ118" s="40">
        <v>1.4</v>
      </c>
      <c r="BR118" s="41"/>
      <c r="BS118" s="41"/>
      <c r="BT118" s="41"/>
      <c r="BU118" s="41"/>
      <c r="BV118" s="41"/>
      <c r="BW118" s="41"/>
      <c r="BY118" s="40"/>
      <c r="BZ118" s="40"/>
      <c r="CA118" s="40"/>
    </row>
    <row r="119" spans="1:79" ht="15.75">
      <c r="A119" s="29" t="s">
        <v>795</v>
      </c>
      <c r="B119" s="132" t="s">
        <v>796</v>
      </c>
      <c r="C119" s="30"/>
      <c r="D119" s="44" t="s">
        <v>819</v>
      </c>
      <c r="E119" s="44" t="s">
        <v>817</v>
      </c>
      <c r="F119" s="44" t="s">
        <v>612</v>
      </c>
      <c r="G119" s="87">
        <f t="shared" si="76"/>
        <v>1.6585408144934097</v>
      </c>
      <c r="H119" s="87"/>
      <c r="I119" s="59" t="s">
        <v>584</v>
      </c>
      <c r="J119" s="34" t="s">
        <v>246</v>
      </c>
      <c r="K119" s="33">
        <v>2</v>
      </c>
      <c r="L119" s="89">
        <v>21</v>
      </c>
      <c r="M119" s="33">
        <v>2</v>
      </c>
      <c r="N119" s="89">
        <v>17</v>
      </c>
      <c r="O119" s="33">
        <v>2</v>
      </c>
      <c r="P119" s="89">
        <v>3</v>
      </c>
      <c r="Q119" s="33">
        <v>7</v>
      </c>
      <c r="R119" s="89">
        <v>12</v>
      </c>
      <c r="S119" s="33">
        <f t="shared" si="45"/>
        <v>28</v>
      </c>
      <c r="T119" s="33">
        <f t="shared" si="46"/>
        <v>38</v>
      </c>
      <c r="U119" s="35">
        <f t="shared" si="77"/>
        <v>36.29813524081311</v>
      </c>
      <c r="V119" s="35">
        <f t="shared" si="78"/>
        <v>29.701864759186893</v>
      </c>
      <c r="W119" s="36">
        <f t="shared" si="79"/>
        <v>0.04005904880797214</v>
      </c>
      <c r="X119" s="36"/>
      <c r="Y119" s="37">
        <v>2</v>
      </c>
      <c r="Z119" s="37">
        <v>0</v>
      </c>
      <c r="AA119" s="37">
        <v>0</v>
      </c>
      <c r="AB119" s="37">
        <v>1</v>
      </c>
      <c r="AC119" s="37">
        <v>0</v>
      </c>
      <c r="AD119" s="37">
        <v>0</v>
      </c>
      <c r="AE119" s="37">
        <v>3</v>
      </c>
      <c r="AF119" s="37">
        <v>4</v>
      </c>
      <c r="AG119" s="37">
        <v>2</v>
      </c>
      <c r="AH119" s="37">
        <v>6</v>
      </c>
      <c r="AI119" s="37">
        <v>0</v>
      </c>
      <c r="AJ119" s="37">
        <v>2</v>
      </c>
      <c r="AK119" s="37">
        <v>3</v>
      </c>
      <c r="AL119" s="37">
        <v>3</v>
      </c>
      <c r="AM119" s="30">
        <v>26</v>
      </c>
      <c r="AO119" s="37">
        <v>0</v>
      </c>
      <c r="AP119" s="37">
        <v>4</v>
      </c>
      <c r="AQ119" s="37">
        <v>3</v>
      </c>
      <c r="AR119" s="37">
        <v>1</v>
      </c>
      <c r="AS119" s="37">
        <v>0</v>
      </c>
      <c r="AT119" s="37">
        <v>2</v>
      </c>
      <c r="AU119" s="37">
        <v>0</v>
      </c>
      <c r="AV119" s="37">
        <v>0</v>
      </c>
      <c r="AW119" s="37">
        <v>2</v>
      </c>
      <c r="AX119" s="37">
        <v>1</v>
      </c>
      <c r="AY119" s="37">
        <v>0</v>
      </c>
      <c r="AZ119" s="37">
        <v>0</v>
      </c>
      <c r="BA119" s="37">
        <v>3</v>
      </c>
      <c r="BB119" s="37">
        <v>1</v>
      </c>
      <c r="BC119" s="37">
        <v>1</v>
      </c>
      <c r="BD119" s="37">
        <v>2</v>
      </c>
      <c r="BE119" s="37">
        <v>0</v>
      </c>
      <c r="BF119" s="37">
        <v>1</v>
      </c>
      <c r="BG119" s="37">
        <v>2</v>
      </c>
      <c r="BH119" s="30">
        <f t="shared" si="43"/>
        <v>23</v>
      </c>
      <c r="BI119" s="37">
        <f t="shared" si="40"/>
        <v>5</v>
      </c>
      <c r="BJ119" s="37">
        <f t="shared" si="44"/>
        <v>10</v>
      </c>
      <c r="BK119" s="13">
        <f t="shared" si="41"/>
        <v>15</v>
      </c>
      <c r="BL119" s="38">
        <f>BK119*($BI$412/($BI$412+$BJ$412))</f>
        <v>3.9429517323169025</v>
      </c>
      <c r="BM119" s="38">
        <f>BK119*($BJ$412/($BI$412+$BJ$412))</f>
        <v>11.057048267683099</v>
      </c>
      <c r="BN119" s="39">
        <f t="shared" si="42"/>
        <v>0.5352404685357395</v>
      </c>
      <c r="BO119" s="40"/>
      <c r="BP119" s="13">
        <v>2.08</v>
      </c>
      <c r="BQ119" s="40">
        <v>1.62</v>
      </c>
      <c r="BR119" s="41"/>
      <c r="BS119" s="41"/>
      <c r="BT119" s="41"/>
      <c r="BU119" s="41"/>
      <c r="BV119" s="41"/>
      <c r="BW119" s="41"/>
      <c r="BY119" s="40"/>
      <c r="BZ119" s="40"/>
      <c r="CA119" s="40"/>
    </row>
    <row r="120" spans="1:79" ht="15.75">
      <c r="A120" s="45" t="s">
        <v>608</v>
      </c>
      <c r="B120" s="133" t="s">
        <v>222</v>
      </c>
      <c r="C120" s="30"/>
      <c r="D120" s="44" t="s">
        <v>534</v>
      </c>
      <c r="E120" s="44" t="s">
        <v>784</v>
      </c>
      <c r="F120" s="44" t="s">
        <v>612</v>
      </c>
      <c r="G120" s="87">
        <f t="shared" si="76"/>
        <v>1.1526999453667608</v>
      </c>
      <c r="H120" s="87"/>
      <c r="I120" s="59" t="s">
        <v>584</v>
      </c>
      <c r="J120" s="34" t="s">
        <v>246</v>
      </c>
      <c r="K120" s="12">
        <v>294</v>
      </c>
      <c r="L120" s="88">
        <v>823</v>
      </c>
      <c r="M120" s="11">
        <v>408</v>
      </c>
      <c r="N120" s="88">
        <v>462</v>
      </c>
      <c r="O120" s="12">
        <v>187</v>
      </c>
      <c r="P120" s="88">
        <v>246</v>
      </c>
      <c r="Q120" s="12">
        <v>295</v>
      </c>
      <c r="R120" s="88">
        <v>297</v>
      </c>
      <c r="S120" s="33">
        <f t="shared" si="45"/>
        <v>1550</v>
      </c>
      <c r="T120" s="33">
        <f t="shared" si="46"/>
        <v>1462</v>
      </c>
      <c r="U120" s="35">
        <f t="shared" si="77"/>
        <v>1656.5148991716528</v>
      </c>
      <c r="V120" s="35">
        <f t="shared" si="78"/>
        <v>1355.4851008283472</v>
      </c>
      <c r="W120" s="36">
        <f t="shared" si="79"/>
        <v>9.5736278954797E-05</v>
      </c>
      <c r="X120" s="36"/>
      <c r="Y120" s="51">
        <v>142</v>
      </c>
      <c r="Z120" s="51">
        <v>325</v>
      </c>
      <c r="AA120" s="51">
        <v>665</v>
      </c>
      <c r="AB120" s="51">
        <v>160</v>
      </c>
      <c r="AC120" s="51">
        <v>316</v>
      </c>
      <c r="AD120" s="51">
        <v>211</v>
      </c>
      <c r="AE120" s="51">
        <v>785</v>
      </c>
      <c r="AF120" s="51">
        <v>393</v>
      </c>
      <c r="AG120" s="51">
        <v>323</v>
      </c>
      <c r="AH120" s="51">
        <v>595</v>
      </c>
      <c r="AI120" s="51">
        <v>73</v>
      </c>
      <c r="AJ120" s="51">
        <v>240</v>
      </c>
      <c r="AK120" s="51">
        <v>86</v>
      </c>
      <c r="AL120" s="51">
        <v>174</v>
      </c>
      <c r="AM120" s="30"/>
      <c r="AO120" s="51">
        <v>146</v>
      </c>
      <c r="AP120" s="51">
        <v>113</v>
      </c>
      <c r="AQ120" s="51">
        <v>58</v>
      </c>
      <c r="AR120" s="51">
        <v>98</v>
      </c>
      <c r="AS120" s="51">
        <v>31</v>
      </c>
      <c r="AT120" s="51">
        <v>130</v>
      </c>
      <c r="AU120" s="51">
        <v>91</v>
      </c>
      <c r="AV120" s="51">
        <v>77</v>
      </c>
      <c r="AW120" s="51">
        <v>24</v>
      </c>
      <c r="AX120" s="51">
        <v>114</v>
      </c>
      <c r="AY120" s="51">
        <v>88</v>
      </c>
      <c r="AZ120" s="51">
        <v>66</v>
      </c>
      <c r="BA120" s="51">
        <v>285</v>
      </c>
      <c r="BB120" s="51">
        <v>243</v>
      </c>
      <c r="BC120" s="51">
        <v>143</v>
      </c>
      <c r="BD120" s="51">
        <v>153</v>
      </c>
      <c r="BE120" s="51">
        <v>134</v>
      </c>
      <c r="BF120" s="51">
        <v>106</v>
      </c>
      <c r="BG120" s="51">
        <v>185</v>
      </c>
      <c r="BH120" s="30"/>
      <c r="BI120" s="37">
        <f t="shared" si="40"/>
        <v>451</v>
      </c>
      <c r="BJ120" s="37">
        <f t="shared" si="44"/>
        <v>1549</v>
      </c>
      <c r="BL120" s="38"/>
      <c r="BM120" s="38"/>
      <c r="BN120" s="39"/>
      <c r="BO120" s="40"/>
      <c r="BP120" s="13">
        <v>1.35</v>
      </c>
      <c r="BQ120" s="40">
        <v>0.95</v>
      </c>
      <c r="BR120" s="41"/>
      <c r="BS120" s="41"/>
      <c r="BT120" s="41"/>
      <c r="BU120" s="41"/>
      <c r="BV120" s="41"/>
      <c r="BW120" s="41"/>
      <c r="BY120" s="40"/>
      <c r="BZ120" s="40"/>
      <c r="CA120" s="40"/>
    </row>
    <row r="121" spans="1:79" ht="15.75">
      <c r="A121" s="29" t="s">
        <v>271</v>
      </c>
      <c r="B121" s="132" t="s">
        <v>272</v>
      </c>
      <c r="C121" s="30"/>
      <c r="D121" s="31" t="s">
        <v>331</v>
      </c>
      <c r="E121" s="44" t="s">
        <v>706</v>
      </c>
      <c r="F121" s="31" t="s">
        <v>536</v>
      </c>
      <c r="G121" s="87">
        <f t="shared" si="76"/>
        <v>1.4927597643436943</v>
      </c>
      <c r="H121" s="87"/>
      <c r="I121" s="59" t="s">
        <v>584</v>
      </c>
      <c r="J121" s="34" t="s">
        <v>246</v>
      </c>
      <c r="K121" s="33">
        <v>847</v>
      </c>
      <c r="L121" s="88">
        <v>2679</v>
      </c>
      <c r="M121" s="33">
        <v>1809</v>
      </c>
      <c r="N121" s="88">
        <v>2020</v>
      </c>
      <c r="O121" s="33">
        <v>486</v>
      </c>
      <c r="P121" s="88">
        <v>530</v>
      </c>
      <c r="Q121" s="33">
        <v>907</v>
      </c>
      <c r="R121" s="88">
        <v>812</v>
      </c>
      <c r="S121" s="33">
        <f t="shared" si="45"/>
        <v>4542</v>
      </c>
      <c r="T121" s="33">
        <f t="shared" si="46"/>
        <v>5548</v>
      </c>
      <c r="U121" s="35">
        <f t="shared" si="77"/>
        <v>5549.214917875822</v>
      </c>
      <c r="V121" s="35">
        <f t="shared" si="78"/>
        <v>4540.785082124178</v>
      </c>
      <c r="W121" s="36">
        <f t="shared" si="79"/>
        <v>2.4241985448641634E-90</v>
      </c>
      <c r="X121" s="36"/>
      <c r="Y121" s="37">
        <v>392</v>
      </c>
      <c r="Z121" s="37">
        <v>699</v>
      </c>
      <c r="AA121" s="37">
        <v>306</v>
      </c>
      <c r="AB121" s="37">
        <v>348</v>
      </c>
      <c r="AC121" s="37">
        <v>227</v>
      </c>
      <c r="AD121" s="37">
        <v>526</v>
      </c>
      <c r="AE121" s="37">
        <v>503</v>
      </c>
      <c r="AF121" s="37">
        <v>456</v>
      </c>
      <c r="AG121" s="37">
        <v>118</v>
      </c>
      <c r="AH121" s="37">
        <v>643</v>
      </c>
      <c r="AI121" s="37">
        <v>54</v>
      </c>
      <c r="AJ121" s="37">
        <v>217</v>
      </c>
      <c r="AK121" s="37">
        <v>78</v>
      </c>
      <c r="AL121" s="37">
        <v>345</v>
      </c>
      <c r="AM121" s="30">
        <v>4912</v>
      </c>
      <c r="AO121" s="37">
        <v>473</v>
      </c>
      <c r="AP121" s="37">
        <v>219</v>
      </c>
      <c r="AQ121" s="37">
        <v>122</v>
      </c>
      <c r="AR121" s="37">
        <v>195</v>
      </c>
      <c r="AS121" s="37">
        <v>78</v>
      </c>
      <c r="AT121" s="37">
        <v>323</v>
      </c>
      <c r="AU121" s="37">
        <v>446</v>
      </c>
      <c r="AV121" s="37">
        <v>277</v>
      </c>
      <c r="AW121" s="37">
        <v>92</v>
      </c>
      <c r="AX121" s="37">
        <v>525</v>
      </c>
      <c r="AY121" s="37">
        <v>259</v>
      </c>
      <c r="AZ121" s="37">
        <v>143</v>
      </c>
      <c r="BA121" s="37">
        <v>629</v>
      </c>
      <c r="BB121" s="37">
        <v>547</v>
      </c>
      <c r="BC121" s="37">
        <v>362</v>
      </c>
      <c r="BD121" s="37">
        <v>454</v>
      </c>
      <c r="BE121" s="37">
        <v>372</v>
      </c>
      <c r="BF121" s="37">
        <v>315</v>
      </c>
      <c r="BG121" s="37">
        <v>543</v>
      </c>
      <c r="BH121" s="30">
        <f t="shared" si="43"/>
        <v>6374</v>
      </c>
      <c r="BI121" s="37">
        <f t="shared" si="40"/>
        <v>1411</v>
      </c>
      <c r="BJ121" s="37">
        <f t="shared" si="44"/>
        <v>4097</v>
      </c>
      <c r="BK121" s="13">
        <f t="shared" si="41"/>
        <v>5508</v>
      </c>
      <c r="BL121" s="38">
        <f aca="true" t="shared" si="80" ref="BL121:BL126">BK121*($BI$412/($BI$412+$BJ$412))</f>
        <v>1447.8518761067667</v>
      </c>
      <c r="BM121" s="38">
        <f aca="true" t="shared" si="81" ref="BM121:BM126">BK121*($BJ$412/($BI$412+$BJ$412))</f>
        <v>4060.148123893234</v>
      </c>
      <c r="BN121" s="39">
        <f t="shared" si="42"/>
        <v>0.2593040546521138</v>
      </c>
      <c r="BO121" s="40"/>
      <c r="BP121" s="13">
        <v>1.89</v>
      </c>
      <c r="BQ121" s="40">
        <v>1.18</v>
      </c>
      <c r="BR121" s="41"/>
      <c r="BS121" s="41"/>
      <c r="BT121" s="41"/>
      <c r="BU121" s="41"/>
      <c r="BV121" s="41"/>
      <c r="BW121" s="41"/>
      <c r="BY121" s="40"/>
      <c r="BZ121" s="40"/>
      <c r="CA121" s="40"/>
    </row>
    <row r="122" spans="1:79" ht="15.75">
      <c r="A122" s="29" t="s">
        <v>230</v>
      </c>
      <c r="B122" s="129" t="s">
        <v>201</v>
      </c>
      <c r="C122" s="30"/>
      <c r="D122" s="31" t="s">
        <v>821</v>
      </c>
      <c r="E122" s="31" t="s">
        <v>535</v>
      </c>
      <c r="F122" s="31" t="s">
        <v>536</v>
      </c>
      <c r="G122" s="32">
        <f t="shared" si="76"/>
        <v>14.226692760520194</v>
      </c>
      <c r="H122" s="32"/>
      <c r="I122" s="59" t="s">
        <v>584</v>
      </c>
      <c r="J122" s="34" t="s">
        <v>1068</v>
      </c>
      <c r="K122" s="33">
        <v>1</v>
      </c>
      <c r="L122" s="88">
        <v>153</v>
      </c>
      <c r="M122" s="33">
        <v>11</v>
      </c>
      <c r="N122" s="88">
        <v>356</v>
      </c>
      <c r="O122" s="33">
        <v>5</v>
      </c>
      <c r="P122" s="88">
        <v>78</v>
      </c>
      <c r="Q122" s="33">
        <v>138</v>
      </c>
      <c r="R122" s="88">
        <v>2254</v>
      </c>
      <c r="S122" s="33">
        <f t="shared" si="45"/>
        <v>237</v>
      </c>
      <c r="T122" s="33">
        <f t="shared" si="46"/>
        <v>2759</v>
      </c>
      <c r="U122" s="35">
        <f t="shared" si="77"/>
        <v>1647.715351234486</v>
      </c>
      <c r="V122" s="35">
        <f t="shared" si="78"/>
        <v>1348.284648765514</v>
      </c>
      <c r="W122" s="36">
        <f t="shared" si="79"/>
        <v>0</v>
      </c>
      <c r="X122" s="36"/>
      <c r="Y122" s="37">
        <v>1</v>
      </c>
      <c r="Z122" s="37">
        <v>1</v>
      </c>
      <c r="AA122" s="37">
        <v>4</v>
      </c>
      <c r="AB122" s="37">
        <v>9</v>
      </c>
      <c r="AC122" s="37">
        <v>23</v>
      </c>
      <c r="AD122" s="37">
        <v>48</v>
      </c>
      <c r="AE122" s="37">
        <v>34</v>
      </c>
      <c r="AF122" s="37">
        <v>60</v>
      </c>
      <c r="AG122" s="37">
        <v>69</v>
      </c>
      <c r="AH122" s="37">
        <v>48</v>
      </c>
      <c r="AI122" s="37">
        <v>22</v>
      </c>
      <c r="AJ122" s="37">
        <v>23</v>
      </c>
      <c r="AK122" s="37">
        <v>53</v>
      </c>
      <c r="AL122" s="37">
        <v>52</v>
      </c>
      <c r="AM122" s="30">
        <v>447</v>
      </c>
      <c r="AO122" s="37">
        <v>9</v>
      </c>
      <c r="AP122" s="37">
        <v>3</v>
      </c>
      <c r="AQ122" s="37">
        <v>5</v>
      </c>
      <c r="AR122" s="37">
        <v>17</v>
      </c>
      <c r="AS122" s="37">
        <v>19</v>
      </c>
      <c r="AT122" s="37">
        <v>56</v>
      </c>
      <c r="AU122" s="37">
        <v>16</v>
      </c>
      <c r="AV122" s="37">
        <v>5</v>
      </c>
      <c r="AW122" s="37">
        <v>3</v>
      </c>
      <c r="AX122" s="37">
        <v>6</v>
      </c>
      <c r="AY122" s="37">
        <v>2</v>
      </c>
      <c r="AZ122" s="37">
        <v>13</v>
      </c>
      <c r="BA122" s="37">
        <v>20</v>
      </c>
      <c r="BB122" s="37">
        <v>9</v>
      </c>
      <c r="BC122" s="37">
        <v>11</v>
      </c>
      <c r="BD122" s="37">
        <v>5</v>
      </c>
      <c r="BE122" s="37">
        <v>12</v>
      </c>
      <c r="BF122" s="37">
        <v>4</v>
      </c>
      <c r="BG122" s="37">
        <v>21</v>
      </c>
      <c r="BH122" s="30">
        <f>SUM(AO122:BG122)</f>
        <v>236</v>
      </c>
      <c r="BI122" s="37">
        <f t="shared" si="40"/>
        <v>116</v>
      </c>
      <c r="BJ122" s="37">
        <f t="shared" si="44"/>
        <v>106</v>
      </c>
      <c r="BK122" s="13">
        <f t="shared" si="41"/>
        <v>222</v>
      </c>
      <c r="BL122" s="38">
        <f t="shared" si="80"/>
        <v>58.355685638290154</v>
      </c>
      <c r="BM122" s="38">
        <f t="shared" si="81"/>
        <v>163.64431436170986</v>
      </c>
      <c r="BN122" s="39">
        <f t="shared" si="42"/>
        <v>1.5085760312522196E-18</v>
      </c>
      <c r="BO122" s="40"/>
      <c r="BP122" s="13">
        <v>23.01</v>
      </c>
      <c r="BQ122" s="40">
        <v>15.15</v>
      </c>
      <c r="BR122" s="41"/>
      <c r="BS122" s="41"/>
      <c r="BT122" s="41"/>
      <c r="BU122" s="41"/>
      <c r="BV122" s="41"/>
      <c r="BW122" s="41"/>
      <c r="BY122" s="40"/>
      <c r="BZ122" s="40"/>
      <c r="CA122" s="40"/>
    </row>
    <row r="123" spans="1:79" ht="15.75">
      <c r="A123" s="29" t="s">
        <v>435</v>
      </c>
      <c r="B123" s="129" t="s">
        <v>436</v>
      </c>
      <c r="C123" s="30"/>
      <c r="D123" s="31" t="s">
        <v>534</v>
      </c>
      <c r="E123" s="31" t="s">
        <v>535</v>
      </c>
      <c r="F123" s="31" t="s">
        <v>536</v>
      </c>
      <c r="G123" s="32">
        <f t="shared" si="76"/>
        <v>4.798406088770815</v>
      </c>
      <c r="H123" s="32"/>
      <c r="I123" s="59" t="s">
        <v>584</v>
      </c>
      <c r="J123" s="34" t="s">
        <v>944</v>
      </c>
      <c r="K123" s="33">
        <v>156</v>
      </c>
      <c r="L123" s="88">
        <v>1780</v>
      </c>
      <c r="M123" s="33">
        <v>525</v>
      </c>
      <c r="N123" s="88">
        <v>2076</v>
      </c>
      <c r="O123" s="33">
        <v>28</v>
      </c>
      <c r="P123" s="88">
        <v>224</v>
      </c>
      <c r="Q123" s="33">
        <v>973</v>
      </c>
      <c r="R123" s="88">
        <v>5017</v>
      </c>
      <c r="S123" s="33">
        <f t="shared" si="45"/>
        <v>2188</v>
      </c>
      <c r="T123" s="33">
        <f t="shared" si="46"/>
        <v>8591</v>
      </c>
      <c r="U123" s="35">
        <f t="shared" si="77"/>
        <v>5928.145450920068</v>
      </c>
      <c r="V123" s="35">
        <f t="shared" si="78"/>
        <v>4850.854549079932</v>
      </c>
      <c r="W123" s="36">
        <f t="shared" si="79"/>
        <v>0</v>
      </c>
      <c r="X123" s="36"/>
      <c r="Y123" s="37">
        <v>17</v>
      </c>
      <c r="Z123" s="37">
        <v>11</v>
      </c>
      <c r="AA123" s="37">
        <v>10</v>
      </c>
      <c r="AB123" s="37">
        <v>104</v>
      </c>
      <c r="AC123" s="37">
        <v>84</v>
      </c>
      <c r="AD123" s="37">
        <v>261</v>
      </c>
      <c r="AE123" s="37">
        <v>154</v>
      </c>
      <c r="AF123" s="37">
        <v>252</v>
      </c>
      <c r="AG123" s="37">
        <v>72</v>
      </c>
      <c r="AH123" s="37">
        <v>208</v>
      </c>
      <c r="AI123" s="37">
        <v>8</v>
      </c>
      <c r="AJ123" s="37">
        <v>41</v>
      </c>
      <c r="AK123" s="37">
        <v>8</v>
      </c>
      <c r="AL123" s="37">
        <v>28</v>
      </c>
      <c r="AM123" s="30">
        <v>1258</v>
      </c>
      <c r="AO123" s="37">
        <v>293</v>
      </c>
      <c r="AP123" s="37">
        <v>215</v>
      </c>
      <c r="AQ123" s="37">
        <v>146</v>
      </c>
      <c r="AR123" s="37">
        <v>383</v>
      </c>
      <c r="AS123" s="37">
        <v>181</v>
      </c>
      <c r="AT123" s="37">
        <v>775</v>
      </c>
      <c r="AU123" s="37">
        <v>187</v>
      </c>
      <c r="AV123" s="37">
        <v>180</v>
      </c>
      <c r="AW123" s="37">
        <v>72</v>
      </c>
      <c r="AX123" s="37">
        <v>162</v>
      </c>
      <c r="AY123" s="37">
        <v>113</v>
      </c>
      <c r="AZ123" s="37">
        <v>183</v>
      </c>
      <c r="BA123" s="37">
        <v>377</v>
      </c>
      <c r="BB123" s="37">
        <v>274</v>
      </c>
      <c r="BC123" s="37">
        <v>275</v>
      </c>
      <c r="BD123" s="37">
        <v>250</v>
      </c>
      <c r="BE123" s="37">
        <v>218</v>
      </c>
      <c r="BF123" s="37">
        <v>123</v>
      </c>
      <c r="BG123" s="37">
        <v>274</v>
      </c>
      <c r="BH123" s="30">
        <f>SUM(AO123:BG123)</f>
        <v>4681</v>
      </c>
      <c r="BI123" s="37">
        <f t="shared" si="40"/>
        <v>1778</v>
      </c>
      <c r="BJ123" s="37">
        <f t="shared" si="44"/>
        <v>2380</v>
      </c>
      <c r="BK123" s="13">
        <f t="shared" si="41"/>
        <v>4158</v>
      </c>
      <c r="BL123" s="38">
        <f t="shared" si="80"/>
        <v>1092.9862201982453</v>
      </c>
      <c r="BM123" s="38">
        <f t="shared" si="81"/>
        <v>3065.013779801755</v>
      </c>
      <c r="BN123" s="39">
        <f t="shared" si="42"/>
        <v>1.1162720587014273E-128</v>
      </c>
      <c r="BO123" s="40"/>
      <c r="BP123" s="13">
        <v>7.54</v>
      </c>
      <c r="BQ123" s="40">
        <v>4.74</v>
      </c>
      <c r="BR123" s="41"/>
      <c r="BS123" s="41"/>
      <c r="BT123" s="41"/>
      <c r="BU123" s="41"/>
      <c r="BV123" s="41"/>
      <c r="BW123" s="41"/>
      <c r="BY123" s="40"/>
      <c r="BZ123" s="40"/>
      <c r="CA123" s="40"/>
    </row>
    <row r="124" spans="1:79" ht="15.75">
      <c r="A124" s="49" t="s">
        <v>626</v>
      </c>
      <c r="B124" s="130" t="s">
        <v>914</v>
      </c>
      <c r="D124" s="31" t="s">
        <v>821</v>
      </c>
      <c r="E124" s="44" t="s">
        <v>593</v>
      </c>
      <c r="F124" s="31" t="s">
        <v>536</v>
      </c>
      <c r="G124" s="32">
        <f t="shared" si="76"/>
        <v>3.9208486798769635</v>
      </c>
      <c r="H124" s="32"/>
      <c r="I124" s="59" t="s">
        <v>584</v>
      </c>
      <c r="J124" s="34" t="s">
        <v>927</v>
      </c>
      <c r="K124" s="33">
        <v>3</v>
      </c>
      <c r="L124" s="88">
        <v>28</v>
      </c>
      <c r="M124" s="33">
        <v>8</v>
      </c>
      <c r="N124" s="88">
        <v>48</v>
      </c>
      <c r="O124" s="33">
        <v>5</v>
      </c>
      <c r="P124" s="88">
        <v>12</v>
      </c>
      <c r="Q124" s="33">
        <v>15</v>
      </c>
      <c r="R124" s="88">
        <v>83</v>
      </c>
      <c r="S124" s="33">
        <f t="shared" si="45"/>
        <v>48</v>
      </c>
      <c r="T124" s="33">
        <f t="shared" si="46"/>
        <v>154</v>
      </c>
      <c r="U124" s="35">
        <f t="shared" si="77"/>
        <v>111.09429270673103</v>
      </c>
      <c r="V124" s="35">
        <f t="shared" si="78"/>
        <v>90.90570729326897</v>
      </c>
      <c r="W124" s="36">
        <f t="shared" si="79"/>
        <v>4.526959922235681E-19</v>
      </c>
      <c r="X124" s="36"/>
      <c r="Y124" s="34">
        <v>0</v>
      </c>
      <c r="Z124" s="34">
        <v>0</v>
      </c>
      <c r="AA124" s="34">
        <v>0</v>
      </c>
      <c r="AB124" s="34">
        <v>1</v>
      </c>
      <c r="AC124" s="34">
        <v>1</v>
      </c>
      <c r="AD124" s="34">
        <v>2</v>
      </c>
      <c r="AE124" s="34">
        <v>7</v>
      </c>
      <c r="AF124" s="34">
        <v>9</v>
      </c>
      <c r="AG124" s="34">
        <v>5</v>
      </c>
      <c r="AH124" s="34">
        <v>9</v>
      </c>
      <c r="AI124" s="34">
        <v>2</v>
      </c>
      <c r="AJ124" s="34">
        <v>2</v>
      </c>
      <c r="AK124" s="34">
        <v>7</v>
      </c>
      <c r="AL124" s="34">
        <v>3</v>
      </c>
      <c r="AM124" s="33">
        <v>48</v>
      </c>
      <c r="AO124" s="37">
        <v>5</v>
      </c>
      <c r="AP124" s="37">
        <v>1</v>
      </c>
      <c r="AQ124" s="37">
        <v>0</v>
      </c>
      <c r="AR124" s="37">
        <v>5</v>
      </c>
      <c r="AS124" s="37">
        <v>0</v>
      </c>
      <c r="AT124" s="37">
        <v>11</v>
      </c>
      <c r="AU124" s="37">
        <v>3</v>
      </c>
      <c r="AV124" s="37">
        <v>1</v>
      </c>
      <c r="AW124" s="37">
        <v>1</v>
      </c>
      <c r="AX124" s="37">
        <v>1</v>
      </c>
      <c r="AY124" s="37">
        <v>0</v>
      </c>
      <c r="AZ124" s="37">
        <v>5</v>
      </c>
      <c r="BA124" s="37">
        <v>8</v>
      </c>
      <c r="BB124" s="37">
        <v>5</v>
      </c>
      <c r="BC124" s="37">
        <v>4</v>
      </c>
      <c r="BD124" s="37">
        <v>1</v>
      </c>
      <c r="BE124" s="37">
        <v>3</v>
      </c>
      <c r="BF124" s="37">
        <v>0</v>
      </c>
      <c r="BG124" s="37">
        <v>3</v>
      </c>
      <c r="BH124" s="30">
        <f>SUM(AO124:BG124)</f>
        <v>57</v>
      </c>
      <c r="BI124" s="37">
        <f t="shared" si="40"/>
        <v>21</v>
      </c>
      <c r="BJ124" s="37">
        <f t="shared" si="44"/>
        <v>34</v>
      </c>
      <c r="BK124" s="13">
        <f t="shared" si="41"/>
        <v>55</v>
      </c>
      <c r="BL124" s="38">
        <f t="shared" si="80"/>
        <v>14.457489685161976</v>
      </c>
      <c r="BM124" s="38">
        <f t="shared" si="81"/>
        <v>40.542510314838026</v>
      </c>
      <c r="BN124" s="39">
        <f t="shared" si="42"/>
        <v>0.04505707148754943</v>
      </c>
      <c r="BO124" s="40"/>
      <c r="BP124" s="13">
        <v>2.66</v>
      </c>
      <c r="BQ124" s="40">
        <v>4.39</v>
      </c>
      <c r="BR124" s="41"/>
      <c r="BS124" s="41"/>
      <c r="BT124" s="41"/>
      <c r="BU124" s="41"/>
      <c r="BV124" s="41"/>
      <c r="BW124" s="41"/>
      <c r="BY124" s="40"/>
      <c r="BZ124" s="40"/>
      <c r="CA124" s="40"/>
    </row>
    <row r="125" spans="1:79" ht="15.75">
      <c r="A125" s="29" t="s">
        <v>125</v>
      </c>
      <c r="B125" s="129" t="s">
        <v>200</v>
      </c>
      <c r="C125" s="30"/>
      <c r="D125" s="44" t="s">
        <v>331</v>
      </c>
      <c r="E125" s="31" t="s">
        <v>535</v>
      </c>
      <c r="F125" s="31" t="s">
        <v>536</v>
      </c>
      <c r="G125" s="32">
        <f t="shared" si="76"/>
        <v>6.67402244601722</v>
      </c>
      <c r="H125" s="32"/>
      <c r="I125" s="59" t="s">
        <v>584</v>
      </c>
      <c r="J125" s="34" t="s">
        <v>1069</v>
      </c>
      <c r="K125" s="33">
        <v>40</v>
      </c>
      <c r="L125" s="88">
        <v>295</v>
      </c>
      <c r="M125" s="33">
        <v>145</v>
      </c>
      <c r="N125" s="88">
        <v>570</v>
      </c>
      <c r="O125" s="33">
        <v>16</v>
      </c>
      <c r="P125" s="88">
        <v>87</v>
      </c>
      <c r="Q125" s="33">
        <v>517</v>
      </c>
      <c r="R125" s="88">
        <v>1160</v>
      </c>
      <c r="S125" s="33">
        <f t="shared" si="45"/>
        <v>438</v>
      </c>
      <c r="T125" s="33">
        <f t="shared" si="46"/>
        <v>2392</v>
      </c>
      <c r="U125" s="35">
        <f t="shared" si="77"/>
        <v>1556.4200413863803</v>
      </c>
      <c r="V125" s="35">
        <f t="shared" si="78"/>
        <v>1273.5799586136197</v>
      </c>
      <c r="W125" s="36">
        <f t="shared" si="79"/>
        <v>0</v>
      </c>
      <c r="X125" s="36"/>
      <c r="Y125" s="37">
        <v>24</v>
      </c>
      <c r="Z125" s="37">
        <v>23</v>
      </c>
      <c r="AA125" s="37">
        <v>8</v>
      </c>
      <c r="AB125" s="37">
        <v>28</v>
      </c>
      <c r="AC125" s="37">
        <v>55</v>
      </c>
      <c r="AD125" s="37">
        <v>152</v>
      </c>
      <c r="AE125" s="37">
        <v>118</v>
      </c>
      <c r="AF125" s="37">
        <v>138</v>
      </c>
      <c r="AG125" s="37">
        <v>50</v>
      </c>
      <c r="AH125" s="37">
        <v>128</v>
      </c>
      <c r="AI125" s="37">
        <v>8</v>
      </c>
      <c r="AJ125" s="37">
        <v>33</v>
      </c>
      <c r="AK125" s="37">
        <v>11</v>
      </c>
      <c r="AL125" s="37">
        <v>48</v>
      </c>
      <c r="AM125" s="30">
        <v>824</v>
      </c>
      <c r="AO125" s="37">
        <v>88</v>
      </c>
      <c r="AP125" s="37">
        <v>68</v>
      </c>
      <c r="AQ125" s="37">
        <v>42</v>
      </c>
      <c r="AR125" s="37">
        <v>95</v>
      </c>
      <c r="AS125" s="37">
        <v>40</v>
      </c>
      <c r="AT125" s="37">
        <v>157</v>
      </c>
      <c r="AU125" s="37">
        <v>45</v>
      </c>
      <c r="AV125" s="37">
        <v>46</v>
      </c>
      <c r="AW125" s="37">
        <v>24</v>
      </c>
      <c r="AX125" s="37">
        <v>39</v>
      </c>
      <c r="AY125" s="37">
        <v>39</v>
      </c>
      <c r="AZ125" s="37">
        <v>49</v>
      </c>
      <c r="BA125" s="37">
        <v>103</v>
      </c>
      <c r="BB125" s="37">
        <v>95</v>
      </c>
      <c r="BC125" s="37">
        <v>67</v>
      </c>
      <c r="BD125" s="37">
        <v>80</v>
      </c>
      <c r="BE125" s="37">
        <v>62</v>
      </c>
      <c r="BF125" s="37">
        <v>29</v>
      </c>
      <c r="BG125" s="37">
        <v>87</v>
      </c>
      <c r="BH125" s="30">
        <f>SUM(AO125:BG125)</f>
        <v>1255</v>
      </c>
      <c r="BI125" s="37">
        <f t="shared" si="40"/>
        <v>407</v>
      </c>
      <c r="BJ125" s="37">
        <f t="shared" si="44"/>
        <v>699</v>
      </c>
      <c r="BK125" s="13">
        <f t="shared" si="41"/>
        <v>1106</v>
      </c>
      <c r="BL125" s="38">
        <f t="shared" si="80"/>
        <v>290.72697439616627</v>
      </c>
      <c r="BM125" s="38">
        <f t="shared" si="81"/>
        <v>815.2730256038337</v>
      </c>
      <c r="BN125" s="39">
        <f t="shared" si="42"/>
        <v>1.9799699617042797E-15</v>
      </c>
      <c r="BO125" s="40"/>
      <c r="BP125" s="13">
        <v>10.95</v>
      </c>
      <c r="BQ125" s="40">
        <v>6.07</v>
      </c>
      <c r="BR125" s="41"/>
      <c r="BS125" s="41"/>
      <c r="BT125" s="41"/>
      <c r="BU125" s="41"/>
      <c r="BV125" s="41"/>
      <c r="BW125" s="41"/>
      <c r="BY125" s="40"/>
      <c r="BZ125" s="40"/>
      <c r="CA125" s="40"/>
    </row>
    <row r="126" spans="1:79" ht="15.75">
      <c r="A126" s="29" t="s">
        <v>433</v>
      </c>
      <c r="B126" s="129" t="s">
        <v>434</v>
      </c>
      <c r="C126" s="30"/>
      <c r="D126" s="44" t="s">
        <v>821</v>
      </c>
      <c r="E126" s="31" t="s">
        <v>535</v>
      </c>
      <c r="F126" s="31" t="s">
        <v>536</v>
      </c>
      <c r="G126" s="32">
        <f t="shared" si="76"/>
        <v>2.322377099983356</v>
      </c>
      <c r="H126" s="32"/>
      <c r="I126" s="59" t="s">
        <v>585</v>
      </c>
      <c r="J126" s="34" t="s">
        <v>1070</v>
      </c>
      <c r="K126" s="33">
        <v>4</v>
      </c>
      <c r="L126" s="88">
        <v>217</v>
      </c>
      <c r="M126" s="33">
        <v>19</v>
      </c>
      <c r="N126" s="88">
        <v>232</v>
      </c>
      <c r="O126" s="33">
        <v>3</v>
      </c>
      <c r="P126" s="88">
        <v>67</v>
      </c>
      <c r="Q126" s="33">
        <v>34</v>
      </c>
      <c r="R126" s="88">
        <v>268</v>
      </c>
      <c r="S126" s="33">
        <f t="shared" si="45"/>
        <v>291</v>
      </c>
      <c r="T126" s="33">
        <f t="shared" si="46"/>
        <v>553</v>
      </c>
      <c r="U126" s="35">
        <f t="shared" si="77"/>
        <v>464.1761536855494</v>
      </c>
      <c r="V126" s="35">
        <f t="shared" si="78"/>
        <v>379.8238463144506</v>
      </c>
      <c r="W126" s="36">
        <f t="shared" si="79"/>
        <v>4.4191302460695184E-33</v>
      </c>
      <c r="X126" s="36"/>
      <c r="Y126" s="37">
        <v>0</v>
      </c>
      <c r="Z126" s="37">
        <v>2</v>
      </c>
      <c r="AA126" s="37">
        <v>1</v>
      </c>
      <c r="AB126" s="37">
        <v>6</v>
      </c>
      <c r="AC126" s="37">
        <v>6</v>
      </c>
      <c r="AD126" s="37">
        <v>3</v>
      </c>
      <c r="AE126" s="37">
        <v>14</v>
      </c>
      <c r="AF126" s="37">
        <v>18</v>
      </c>
      <c r="AG126" s="37">
        <v>12</v>
      </c>
      <c r="AH126" s="37">
        <v>11</v>
      </c>
      <c r="AI126" s="37">
        <v>9</v>
      </c>
      <c r="AJ126" s="37">
        <v>7</v>
      </c>
      <c r="AK126" s="37">
        <v>8</v>
      </c>
      <c r="AL126" s="37">
        <v>16</v>
      </c>
      <c r="AM126" s="30">
        <v>113</v>
      </c>
      <c r="AO126" s="37">
        <v>14</v>
      </c>
      <c r="AP126" s="37">
        <v>3</v>
      </c>
      <c r="AQ126" s="37">
        <v>1</v>
      </c>
      <c r="AR126" s="37">
        <v>25</v>
      </c>
      <c r="AS126" s="37">
        <v>12</v>
      </c>
      <c r="AT126" s="37">
        <v>45</v>
      </c>
      <c r="AU126" s="37">
        <v>16</v>
      </c>
      <c r="AV126" s="37">
        <v>8</v>
      </c>
      <c r="AW126" s="37">
        <v>5</v>
      </c>
      <c r="AX126" s="37">
        <v>6</v>
      </c>
      <c r="AY126" s="37">
        <v>4</v>
      </c>
      <c r="AZ126" s="37">
        <v>8</v>
      </c>
      <c r="BA126" s="37">
        <v>13</v>
      </c>
      <c r="BB126" s="37">
        <v>5</v>
      </c>
      <c r="BC126" s="37">
        <v>12</v>
      </c>
      <c r="BD126" s="37">
        <v>1</v>
      </c>
      <c r="BE126" s="37">
        <v>6</v>
      </c>
      <c r="BF126" s="37">
        <v>3</v>
      </c>
      <c r="BG126" s="37">
        <v>6</v>
      </c>
      <c r="BH126" s="30">
        <f>SUM(AO126:BG126)</f>
        <v>193</v>
      </c>
      <c r="BI126" s="37">
        <f t="shared" si="40"/>
        <v>111</v>
      </c>
      <c r="BJ126" s="37">
        <f t="shared" si="44"/>
        <v>72</v>
      </c>
      <c r="BK126" s="13">
        <f t="shared" si="41"/>
        <v>183</v>
      </c>
      <c r="BL126" s="38">
        <f t="shared" si="80"/>
        <v>48.10401113426621</v>
      </c>
      <c r="BM126" s="38">
        <f t="shared" si="81"/>
        <v>134.8959888657338</v>
      </c>
      <c r="BN126" s="39">
        <f t="shared" si="42"/>
        <v>4.456268486156961E-26</v>
      </c>
      <c r="BO126" s="40"/>
      <c r="BP126" s="13">
        <v>7.02</v>
      </c>
      <c r="BQ126" s="40">
        <v>2.36</v>
      </c>
      <c r="BR126" s="41"/>
      <c r="BS126" s="41"/>
      <c r="BT126" s="41"/>
      <c r="BU126" s="41"/>
      <c r="BV126" s="41"/>
      <c r="BW126" s="41"/>
      <c r="BY126" s="40"/>
      <c r="BZ126" s="40"/>
      <c r="CA126" s="40"/>
    </row>
    <row r="127" spans="2:66" ht="15.75">
      <c r="B127" s="131"/>
      <c r="G127" s="32"/>
      <c r="H127" s="32"/>
      <c r="S127" s="33">
        <f t="shared" si="45"/>
        <v>0</v>
      </c>
      <c r="T127" s="33">
        <f t="shared" si="46"/>
        <v>0</v>
      </c>
      <c r="BI127" s="37">
        <f t="shared" si="40"/>
      </c>
      <c r="BJ127" s="37">
        <f t="shared" si="44"/>
      </c>
      <c r="BL127" s="38"/>
      <c r="BM127" s="38"/>
      <c r="BN127" s="39"/>
    </row>
    <row r="128" spans="1:79" ht="15.75">
      <c r="A128" s="29" t="s">
        <v>669</v>
      </c>
      <c r="B128" s="129" t="s">
        <v>202</v>
      </c>
      <c r="C128" s="30"/>
      <c r="D128" s="31" t="s">
        <v>821</v>
      </c>
      <c r="E128" s="31" t="s">
        <v>535</v>
      </c>
      <c r="F128" s="31" t="s">
        <v>536</v>
      </c>
      <c r="G128" s="32">
        <f aca="true" t="shared" si="82" ref="G128:G133">($T128/$V$412)/((MAX($S128,1))/$U$412)</f>
        <v>2.7990764111177837</v>
      </c>
      <c r="H128" s="32"/>
      <c r="I128" s="59" t="s">
        <v>928</v>
      </c>
      <c r="J128" s="34" t="s">
        <v>945</v>
      </c>
      <c r="K128" s="33">
        <v>140</v>
      </c>
      <c r="L128" s="88">
        <v>2306</v>
      </c>
      <c r="M128" s="33">
        <v>464</v>
      </c>
      <c r="N128" s="88">
        <v>2863</v>
      </c>
      <c r="O128" s="33">
        <v>245</v>
      </c>
      <c r="P128" s="88">
        <v>804</v>
      </c>
      <c r="Q128" s="33">
        <v>609</v>
      </c>
      <c r="R128" s="88">
        <v>4069</v>
      </c>
      <c r="S128" s="33">
        <f t="shared" si="45"/>
        <v>3495</v>
      </c>
      <c r="T128" s="33">
        <f t="shared" si="46"/>
        <v>8005</v>
      </c>
      <c r="U128" s="35">
        <f aca="true" t="shared" si="83" ref="U128:U133">(S128+T128)*($S$412/($S$412+$T$412))</f>
        <v>6324.675079838647</v>
      </c>
      <c r="V128" s="35">
        <f aca="true" t="shared" si="84" ref="V128:V133">(S128+T128)*($T$412/($S$412+$T$412))</f>
        <v>5175.324920161353</v>
      </c>
      <c r="W128" s="36">
        <f aca="true" t="shared" si="85" ref="W128:W133">CHITEST(S128:T128,U128:V128)</f>
        <v>0</v>
      </c>
      <c r="X128" s="36"/>
      <c r="Y128" s="37">
        <v>15</v>
      </c>
      <c r="Z128" s="37">
        <v>13</v>
      </c>
      <c r="AA128" s="37">
        <v>26</v>
      </c>
      <c r="AB128" s="37">
        <v>117</v>
      </c>
      <c r="AC128" s="37">
        <v>69</v>
      </c>
      <c r="AD128" s="37">
        <v>173</v>
      </c>
      <c r="AE128" s="37">
        <v>163</v>
      </c>
      <c r="AF128" s="37">
        <v>182</v>
      </c>
      <c r="AG128" s="37">
        <v>126</v>
      </c>
      <c r="AH128" s="37">
        <v>188</v>
      </c>
      <c r="AI128" s="37">
        <v>40</v>
      </c>
      <c r="AJ128" s="37">
        <v>101</v>
      </c>
      <c r="AK128" s="37">
        <v>96</v>
      </c>
      <c r="AL128" s="37">
        <v>204</v>
      </c>
      <c r="AM128" s="30">
        <v>1513</v>
      </c>
      <c r="AO128" s="37">
        <v>262</v>
      </c>
      <c r="AP128" s="37">
        <v>117</v>
      </c>
      <c r="AQ128" s="37">
        <v>88</v>
      </c>
      <c r="AR128" s="37">
        <v>416</v>
      </c>
      <c r="AS128" s="37">
        <v>215</v>
      </c>
      <c r="AT128" s="37">
        <v>932</v>
      </c>
      <c r="AU128" s="37">
        <v>270</v>
      </c>
      <c r="AV128" s="37">
        <v>166</v>
      </c>
      <c r="AW128" s="37">
        <v>66</v>
      </c>
      <c r="AX128" s="37">
        <v>176</v>
      </c>
      <c r="AY128" s="37">
        <v>114</v>
      </c>
      <c r="AZ128" s="37">
        <v>166</v>
      </c>
      <c r="BA128" s="37">
        <v>252</v>
      </c>
      <c r="BB128" s="37">
        <v>191</v>
      </c>
      <c r="BC128" s="37">
        <v>198</v>
      </c>
      <c r="BD128" s="37">
        <v>167</v>
      </c>
      <c r="BE128" s="37">
        <v>181</v>
      </c>
      <c r="BF128" s="37">
        <v>91</v>
      </c>
      <c r="BG128" s="37">
        <v>185</v>
      </c>
      <c r="BH128" s="30">
        <f aca="true" t="shared" si="86" ref="BH128:BH162">SUM(AO128:BG128)</f>
        <v>4253</v>
      </c>
      <c r="BI128" s="37">
        <f t="shared" si="40"/>
        <v>2065</v>
      </c>
      <c r="BJ128" s="37">
        <f t="shared" si="44"/>
        <v>1807</v>
      </c>
      <c r="BK128" s="13">
        <f t="shared" si="41"/>
        <v>3872</v>
      </c>
      <c r="BL128" s="38">
        <f aca="true" t="shared" si="87" ref="BL128:BL133">BK128*($BI$412/($BI$412+$BJ$412))</f>
        <v>1017.8072738354031</v>
      </c>
      <c r="BM128" s="38">
        <f aca="true" t="shared" si="88" ref="BM128:BM133">BK128*($BJ$412/($BI$412+$BJ$412))</f>
        <v>2854.192726164597</v>
      </c>
      <c r="BN128" s="39">
        <f t="shared" si="42"/>
        <v>0</v>
      </c>
      <c r="BO128" s="40"/>
      <c r="BP128" s="13">
        <v>2.58</v>
      </c>
      <c r="BQ128" s="40">
        <v>2.99</v>
      </c>
      <c r="BR128" s="41"/>
      <c r="BS128" s="41"/>
      <c r="BT128" s="41"/>
      <c r="BU128" s="41"/>
      <c r="BV128" s="41"/>
      <c r="BW128" s="41"/>
      <c r="BY128" s="40"/>
      <c r="BZ128" s="40"/>
      <c r="CA128" s="40"/>
    </row>
    <row r="129" spans="1:79" ht="15.75">
      <c r="A129" s="29" t="s">
        <v>164</v>
      </c>
      <c r="B129" s="129" t="s">
        <v>203</v>
      </c>
      <c r="C129" s="30"/>
      <c r="D129" s="31" t="s">
        <v>534</v>
      </c>
      <c r="E129" s="31" t="s">
        <v>535</v>
      </c>
      <c r="F129" s="31" t="s">
        <v>536</v>
      </c>
      <c r="G129" s="32">
        <f t="shared" si="82"/>
        <v>2.1646342060018453</v>
      </c>
      <c r="H129" s="32"/>
      <c r="I129" s="59" t="s">
        <v>928</v>
      </c>
      <c r="J129" s="34" t="s">
        <v>30</v>
      </c>
      <c r="K129" s="33">
        <v>58</v>
      </c>
      <c r="L129" s="88">
        <v>771</v>
      </c>
      <c r="M129" s="33">
        <v>195</v>
      </c>
      <c r="N129" s="88">
        <v>955</v>
      </c>
      <c r="O129" s="33">
        <v>26</v>
      </c>
      <c r="P129" s="88">
        <v>203</v>
      </c>
      <c r="Q129" s="33">
        <v>150</v>
      </c>
      <c r="R129" s="88">
        <v>574</v>
      </c>
      <c r="S129" s="33">
        <f t="shared" si="45"/>
        <v>1058</v>
      </c>
      <c r="T129" s="33">
        <f t="shared" si="46"/>
        <v>1874</v>
      </c>
      <c r="U129" s="35">
        <f t="shared" si="83"/>
        <v>1612.5171594858186</v>
      </c>
      <c r="V129" s="35">
        <f t="shared" si="84"/>
        <v>1319.4828405141814</v>
      </c>
      <c r="W129" s="36">
        <f t="shared" si="85"/>
        <v>3.7695489259275645E-94</v>
      </c>
      <c r="X129" s="36"/>
      <c r="Y129" s="37">
        <v>4</v>
      </c>
      <c r="Z129" s="37">
        <v>1</v>
      </c>
      <c r="AA129" s="37">
        <v>1</v>
      </c>
      <c r="AB129" s="37">
        <v>6</v>
      </c>
      <c r="AC129" s="37">
        <v>18</v>
      </c>
      <c r="AD129" s="37">
        <v>59</v>
      </c>
      <c r="AE129" s="37">
        <v>93</v>
      </c>
      <c r="AF129" s="37">
        <v>131</v>
      </c>
      <c r="AG129" s="37">
        <v>66</v>
      </c>
      <c r="AH129" s="37">
        <v>117</v>
      </c>
      <c r="AI129" s="37">
        <v>5</v>
      </c>
      <c r="AJ129" s="37">
        <v>9</v>
      </c>
      <c r="AK129" s="37">
        <v>5</v>
      </c>
      <c r="AL129" s="37">
        <v>18</v>
      </c>
      <c r="AM129" s="30">
        <v>533</v>
      </c>
      <c r="AO129" s="37">
        <v>68</v>
      </c>
      <c r="AP129" s="37">
        <v>51</v>
      </c>
      <c r="AQ129" s="37">
        <v>34</v>
      </c>
      <c r="AR129" s="37">
        <v>141</v>
      </c>
      <c r="AS129" s="37">
        <v>75</v>
      </c>
      <c r="AT129" s="37">
        <v>281</v>
      </c>
      <c r="AU129" s="37">
        <v>74</v>
      </c>
      <c r="AV129" s="37">
        <v>56</v>
      </c>
      <c r="AW129" s="37">
        <v>24</v>
      </c>
      <c r="AX129" s="37">
        <v>39</v>
      </c>
      <c r="AY129" s="37">
        <v>51</v>
      </c>
      <c r="AZ129" s="37">
        <v>42</v>
      </c>
      <c r="BA129" s="37">
        <v>96</v>
      </c>
      <c r="BB129" s="37">
        <v>67</v>
      </c>
      <c r="BC129" s="37">
        <v>63</v>
      </c>
      <c r="BD129" s="37">
        <v>60</v>
      </c>
      <c r="BE129" s="37">
        <v>65</v>
      </c>
      <c r="BF129" s="37">
        <v>31</v>
      </c>
      <c r="BG129" s="37">
        <v>84</v>
      </c>
      <c r="BH129" s="30">
        <f t="shared" si="86"/>
        <v>1402</v>
      </c>
      <c r="BI129" s="37">
        <f t="shared" si="40"/>
        <v>651</v>
      </c>
      <c r="BJ129" s="37">
        <f t="shared" si="44"/>
        <v>627</v>
      </c>
      <c r="BK129" s="13">
        <f t="shared" si="41"/>
        <v>1278</v>
      </c>
      <c r="BL129" s="38">
        <f t="shared" si="87"/>
        <v>335.9394875934001</v>
      </c>
      <c r="BM129" s="38">
        <f t="shared" si="88"/>
        <v>942.0605124066</v>
      </c>
      <c r="BN129" s="39">
        <f t="shared" si="42"/>
        <v>3.601566913969092E-89</v>
      </c>
      <c r="BO129" s="40"/>
      <c r="BP129" s="13">
        <v>3.81</v>
      </c>
      <c r="BQ129" s="40">
        <v>2.1</v>
      </c>
      <c r="BR129" s="41"/>
      <c r="BS129" s="41"/>
      <c r="BT129" s="41"/>
      <c r="BU129" s="41"/>
      <c r="BV129" s="41"/>
      <c r="BW129" s="41"/>
      <c r="BY129" s="40"/>
      <c r="BZ129" s="40"/>
      <c r="CA129" s="40"/>
    </row>
    <row r="130" spans="1:79" ht="15.75">
      <c r="A130" s="29" t="s">
        <v>22</v>
      </c>
      <c r="B130" s="130" t="s">
        <v>204</v>
      </c>
      <c r="D130" s="31" t="s">
        <v>534</v>
      </c>
      <c r="E130" s="31" t="s">
        <v>535</v>
      </c>
      <c r="F130" s="31" t="s">
        <v>536</v>
      </c>
      <c r="G130" s="32">
        <f t="shared" si="82"/>
        <v>3.8604666391142444</v>
      </c>
      <c r="H130" s="32"/>
      <c r="I130" s="59" t="s">
        <v>928</v>
      </c>
      <c r="J130" s="34" t="s">
        <v>31</v>
      </c>
      <c r="K130" s="33">
        <v>18</v>
      </c>
      <c r="L130" s="88">
        <v>261</v>
      </c>
      <c r="M130" s="33">
        <v>58</v>
      </c>
      <c r="N130" s="88">
        <v>433</v>
      </c>
      <c r="O130" s="33">
        <v>11</v>
      </c>
      <c r="P130" s="88">
        <v>119</v>
      </c>
      <c r="Q130" s="33">
        <v>148</v>
      </c>
      <c r="R130" s="88">
        <v>653</v>
      </c>
      <c r="S130" s="33">
        <f t="shared" si="45"/>
        <v>409</v>
      </c>
      <c r="T130" s="33">
        <f t="shared" si="46"/>
        <v>1292</v>
      </c>
      <c r="U130" s="35">
        <f t="shared" si="83"/>
        <v>935.5019400700469</v>
      </c>
      <c r="V130" s="35">
        <f t="shared" si="84"/>
        <v>765.4980599299531</v>
      </c>
      <c r="W130" s="36">
        <f t="shared" si="85"/>
        <v>3.264641603505222E-145</v>
      </c>
      <c r="X130" s="36"/>
      <c r="Y130" s="34">
        <v>2</v>
      </c>
      <c r="Z130" s="34">
        <v>3</v>
      </c>
      <c r="AA130" s="34">
        <v>5</v>
      </c>
      <c r="AB130" s="34">
        <v>23</v>
      </c>
      <c r="AC130" s="34">
        <v>45</v>
      </c>
      <c r="AD130" s="34">
        <v>90</v>
      </c>
      <c r="AE130" s="34">
        <v>100</v>
      </c>
      <c r="AF130" s="34">
        <v>153</v>
      </c>
      <c r="AG130" s="34">
        <v>62</v>
      </c>
      <c r="AH130" s="34">
        <v>120</v>
      </c>
      <c r="AI130" s="34">
        <v>2</v>
      </c>
      <c r="AJ130" s="34">
        <v>27</v>
      </c>
      <c r="AK130" s="34">
        <v>12</v>
      </c>
      <c r="AL130" s="34">
        <v>16</v>
      </c>
      <c r="AM130" s="33">
        <v>660</v>
      </c>
      <c r="AO130" s="37">
        <v>57</v>
      </c>
      <c r="AP130" s="37">
        <v>42</v>
      </c>
      <c r="AQ130" s="37">
        <v>18</v>
      </c>
      <c r="AR130" s="37">
        <v>80</v>
      </c>
      <c r="AS130" s="37">
        <v>38</v>
      </c>
      <c r="AT130" s="37">
        <v>159</v>
      </c>
      <c r="AU130" s="37">
        <v>24</v>
      </c>
      <c r="AV130" s="37">
        <v>21</v>
      </c>
      <c r="AW130" s="37">
        <v>3</v>
      </c>
      <c r="AX130" s="37">
        <v>18</v>
      </c>
      <c r="AY130" s="37">
        <v>16</v>
      </c>
      <c r="AZ130" s="37">
        <v>35</v>
      </c>
      <c r="BA130" s="37">
        <v>44</v>
      </c>
      <c r="BB130" s="37">
        <v>35</v>
      </c>
      <c r="BC130" s="37">
        <v>33</v>
      </c>
      <c r="BD130" s="37">
        <v>30</v>
      </c>
      <c r="BE130" s="37">
        <v>27</v>
      </c>
      <c r="BF130" s="37">
        <v>13</v>
      </c>
      <c r="BG130" s="37">
        <v>39</v>
      </c>
      <c r="BH130" s="30">
        <f t="shared" si="86"/>
        <v>732</v>
      </c>
      <c r="BI130" s="37">
        <f t="shared" si="40"/>
        <v>325</v>
      </c>
      <c r="BJ130" s="37">
        <f t="shared" si="44"/>
        <v>329</v>
      </c>
      <c r="BK130" s="13">
        <f t="shared" si="41"/>
        <v>654</v>
      </c>
      <c r="BL130" s="38">
        <f t="shared" si="87"/>
        <v>171.91269552901696</v>
      </c>
      <c r="BM130" s="38">
        <f t="shared" si="88"/>
        <v>482.0873044709831</v>
      </c>
      <c r="BN130" s="39">
        <f t="shared" si="42"/>
        <v>4.0520721488285895E-42</v>
      </c>
      <c r="BO130" s="40"/>
      <c r="BP130" s="13">
        <v>6.58</v>
      </c>
      <c r="BQ130" s="40">
        <v>3.83</v>
      </c>
      <c r="BR130" s="41"/>
      <c r="BS130" s="41"/>
      <c r="BT130" s="41"/>
      <c r="BU130" s="41"/>
      <c r="BV130" s="41"/>
      <c r="BW130" s="41"/>
      <c r="BY130" s="40"/>
      <c r="BZ130" s="40"/>
      <c r="CA130" s="40"/>
    </row>
    <row r="131" spans="1:79" ht="15.75">
      <c r="A131" s="29" t="s">
        <v>140</v>
      </c>
      <c r="B131" s="130" t="s">
        <v>141</v>
      </c>
      <c r="D131" s="31" t="s">
        <v>821</v>
      </c>
      <c r="E131" s="31" t="s">
        <v>535</v>
      </c>
      <c r="F131" s="31" t="s">
        <v>536</v>
      </c>
      <c r="G131" s="32">
        <f t="shared" si="82"/>
        <v>13.961926812179621</v>
      </c>
      <c r="H131" s="32"/>
      <c r="I131" s="59" t="s">
        <v>928</v>
      </c>
      <c r="J131" s="34" t="s">
        <v>620</v>
      </c>
      <c r="K131" s="33">
        <v>16</v>
      </c>
      <c r="L131" s="88">
        <v>208</v>
      </c>
      <c r="M131" s="33">
        <v>57</v>
      </c>
      <c r="N131" s="88">
        <v>502</v>
      </c>
      <c r="O131" s="33">
        <v>14</v>
      </c>
      <c r="P131" s="88">
        <v>94</v>
      </c>
      <c r="Q131" s="33">
        <v>448</v>
      </c>
      <c r="R131" s="88">
        <v>2786</v>
      </c>
      <c r="S131" s="33">
        <f t="shared" si="45"/>
        <v>332</v>
      </c>
      <c r="T131" s="33">
        <f t="shared" si="46"/>
        <v>3793</v>
      </c>
      <c r="U131" s="35">
        <f t="shared" si="83"/>
        <v>2268.633452550819</v>
      </c>
      <c r="V131" s="35">
        <f t="shared" si="84"/>
        <v>1856.3665474491809</v>
      </c>
      <c r="W131" s="36">
        <f t="shared" si="85"/>
        <v>0</v>
      </c>
      <c r="X131" s="36"/>
      <c r="Y131" s="34">
        <v>3</v>
      </c>
      <c r="Z131" s="34">
        <v>5</v>
      </c>
      <c r="AA131" s="34">
        <v>1</v>
      </c>
      <c r="AB131" s="34">
        <v>12</v>
      </c>
      <c r="AC131" s="34">
        <v>22</v>
      </c>
      <c r="AD131" s="34">
        <v>46</v>
      </c>
      <c r="AE131" s="34">
        <v>46</v>
      </c>
      <c r="AF131" s="34">
        <v>81</v>
      </c>
      <c r="AG131" s="34">
        <v>24</v>
      </c>
      <c r="AH131" s="34">
        <v>73</v>
      </c>
      <c r="AI131" s="34">
        <v>12</v>
      </c>
      <c r="AJ131" s="34">
        <v>30</v>
      </c>
      <c r="AK131" s="34">
        <v>18</v>
      </c>
      <c r="AL131" s="34">
        <v>40</v>
      </c>
      <c r="AM131" s="33">
        <v>413</v>
      </c>
      <c r="AO131" s="37">
        <v>21</v>
      </c>
      <c r="AP131" s="37">
        <v>14</v>
      </c>
      <c r="AQ131" s="37">
        <v>10</v>
      </c>
      <c r="AR131" s="37">
        <v>51</v>
      </c>
      <c r="AS131" s="37">
        <v>26</v>
      </c>
      <c r="AT131" s="37">
        <v>98</v>
      </c>
      <c r="AU131" s="37">
        <v>17</v>
      </c>
      <c r="AV131" s="37">
        <v>10</v>
      </c>
      <c r="AW131" s="37">
        <v>4</v>
      </c>
      <c r="AX131" s="37">
        <v>16</v>
      </c>
      <c r="AY131" s="37">
        <v>11</v>
      </c>
      <c r="AZ131" s="37">
        <v>14</v>
      </c>
      <c r="BA131" s="37">
        <v>17</v>
      </c>
      <c r="BB131" s="37">
        <v>6</v>
      </c>
      <c r="BC131" s="37">
        <v>20</v>
      </c>
      <c r="BD131" s="37">
        <v>8</v>
      </c>
      <c r="BE131" s="37">
        <v>17</v>
      </c>
      <c r="BF131" s="37">
        <v>8</v>
      </c>
      <c r="BG131" s="37">
        <v>24</v>
      </c>
      <c r="BH131" s="30">
        <f t="shared" si="86"/>
        <v>392</v>
      </c>
      <c r="BI131" s="37">
        <f t="shared" si="40"/>
        <v>206</v>
      </c>
      <c r="BJ131" s="37">
        <f t="shared" si="44"/>
        <v>146</v>
      </c>
      <c r="BK131" s="13">
        <f t="shared" si="41"/>
        <v>352</v>
      </c>
      <c r="BL131" s="38">
        <f t="shared" si="87"/>
        <v>92.52793398503664</v>
      </c>
      <c r="BM131" s="38">
        <f t="shared" si="88"/>
        <v>259.4720660149634</v>
      </c>
      <c r="BN131" s="39">
        <f t="shared" si="42"/>
        <v>5.868508681459203E-43</v>
      </c>
      <c r="BO131" s="40"/>
      <c r="BP131" s="13">
        <v>15.6</v>
      </c>
      <c r="BQ131" s="40">
        <v>14.59</v>
      </c>
      <c r="BR131" s="41"/>
      <c r="BS131" s="41"/>
      <c r="BT131" s="41"/>
      <c r="BU131" s="41"/>
      <c r="BV131" s="41"/>
      <c r="BW131" s="41"/>
      <c r="BY131" s="40"/>
      <c r="BZ131" s="40"/>
      <c r="CA131" s="40"/>
    </row>
    <row r="132" spans="1:79" ht="15.75">
      <c r="A132" s="29" t="s">
        <v>675</v>
      </c>
      <c r="B132" s="129" t="s">
        <v>205</v>
      </c>
      <c r="C132" s="30"/>
      <c r="D132" s="31" t="s">
        <v>534</v>
      </c>
      <c r="E132" s="31" t="s">
        <v>535</v>
      </c>
      <c r="F132" s="31" t="s">
        <v>536</v>
      </c>
      <c r="G132" s="32">
        <f t="shared" si="82"/>
        <v>12.865442107568311</v>
      </c>
      <c r="H132" s="32"/>
      <c r="I132" s="59" t="s">
        <v>742</v>
      </c>
      <c r="J132" s="34" t="s">
        <v>32</v>
      </c>
      <c r="K132" s="33">
        <v>1</v>
      </c>
      <c r="L132" s="88">
        <v>59</v>
      </c>
      <c r="M132" s="33">
        <v>6</v>
      </c>
      <c r="N132" s="88">
        <v>239</v>
      </c>
      <c r="O132" s="33">
        <v>2</v>
      </c>
      <c r="P132" s="88">
        <v>29</v>
      </c>
      <c r="Q132" s="33">
        <v>27</v>
      </c>
      <c r="R132" s="88">
        <v>686</v>
      </c>
      <c r="S132" s="33">
        <f t="shared" si="45"/>
        <v>91</v>
      </c>
      <c r="T132" s="33">
        <f t="shared" si="46"/>
        <v>958</v>
      </c>
      <c r="U132" s="35">
        <f t="shared" si="83"/>
        <v>576.9203616304992</v>
      </c>
      <c r="V132" s="35">
        <f t="shared" si="84"/>
        <v>472.07963836950074</v>
      </c>
      <c r="W132" s="36">
        <f t="shared" si="85"/>
        <v>8.69889875418723E-200</v>
      </c>
      <c r="X132" s="36"/>
      <c r="Y132" s="37">
        <v>0</v>
      </c>
      <c r="Z132" s="37">
        <v>0</v>
      </c>
      <c r="AA132" s="37">
        <v>0</v>
      </c>
      <c r="AB132" s="37">
        <v>1</v>
      </c>
      <c r="AC132" s="37">
        <v>3</v>
      </c>
      <c r="AD132" s="37">
        <v>13</v>
      </c>
      <c r="AE132" s="37">
        <v>21</v>
      </c>
      <c r="AF132" s="37">
        <v>18</v>
      </c>
      <c r="AG132" s="37">
        <v>13</v>
      </c>
      <c r="AH132" s="37">
        <v>14</v>
      </c>
      <c r="AI132" s="37">
        <v>4</v>
      </c>
      <c r="AJ132" s="37">
        <v>8</v>
      </c>
      <c r="AK132" s="37">
        <v>3</v>
      </c>
      <c r="AL132" s="37">
        <v>6</v>
      </c>
      <c r="AM132" s="30">
        <v>104</v>
      </c>
      <c r="AO132" s="37">
        <v>4</v>
      </c>
      <c r="AP132" s="37">
        <v>1</v>
      </c>
      <c r="AQ132" s="37">
        <v>2</v>
      </c>
      <c r="AR132" s="37">
        <v>6</v>
      </c>
      <c r="AS132" s="37">
        <v>5</v>
      </c>
      <c r="AT132" s="37">
        <v>21</v>
      </c>
      <c r="AU132" s="37">
        <v>7</v>
      </c>
      <c r="AV132" s="37">
        <v>1</v>
      </c>
      <c r="AW132" s="37">
        <v>2</v>
      </c>
      <c r="AX132" s="37">
        <v>3</v>
      </c>
      <c r="AY132" s="37">
        <v>4</v>
      </c>
      <c r="AZ132" s="37">
        <v>2</v>
      </c>
      <c r="BA132" s="37">
        <v>8</v>
      </c>
      <c r="BB132" s="37">
        <v>2</v>
      </c>
      <c r="BC132" s="37">
        <v>4</v>
      </c>
      <c r="BD132" s="37">
        <v>1</v>
      </c>
      <c r="BE132" s="37">
        <v>3</v>
      </c>
      <c r="BF132" s="37">
        <v>2</v>
      </c>
      <c r="BG132" s="37">
        <v>4</v>
      </c>
      <c r="BH132" s="30">
        <f>SUM(AO132:BG132)</f>
        <v>82</v>
      </c>
      <c r="BI132" s="37">
        <f t="shared" si="40"/>
        <v>42</v>
      </c>
      <c r="BJ132" s="37">
        <f t="shared" si="44"/>
        <v>34</v>
      </c>
      <c r="BK132" s="13">
        <f t="shared" si="41"/>
        <v>76</v>
      </c>
      <c r="BL132" s="38">
        <f t="shared" si="87"/>
        <v>19.97762211040564</v>
      </c>
      <c r="BM132" s="38">
        <f t="shared" si="88"/>
        <v>56.02237788959437</v>
      </c>
      <c r="BN132" s="39">
        <f t="shared" si="42"/>
        <v>9.537019271417041E-09</v>
      </c>
      <c r="BO132" s="40"/>
      <c r="BP132" s="13">
        <v>10.19</v>
      </c>
      <c r="BQ132" s="40">
        <v>14.09</v>
      </c>
      <c r="BR132" s="41"/>
      <c r="BS132" s="41"/>
      <c r="BT132" s="41"/>
      <c r="BU132" s="41"/>
      <c r="BV132" s="41"/>
      <c r="BW132" s="41"/>
      <c r="BY132" s="40"/>
      <c r="BZ132" s="40"/>
      <c r="CA132" s="40"/>
    </row>
    <row r="133" spans="1:79" ht="15.75">
      <c r="A133" s="29" t="s">
        <v>275</v>
      </c>
      <c r="B133" s="129" t="s">
        <v>206</v>
      </c>
      <c r="C133" s="30"/>
      <c r="D133" s="31" t="s">
        <v>331</v>
      </c>
      <c r="E133" s="31" t="s">
        <v>535</v>
      </c>
      <c r="F133" s="31" t="s">
        <v>536</v>
      </c>
      <c r="G133" s="32">
        <f t="shared" si="82"/>
        <v>3.658738390488146</v>
      </c>
      <c r="H133" s="32"/>
      <c r="I133" s="59" t="s">
        <v>742</v>
      </c>
      <c r="J133" s="34" t="s">
        <v>32</v>
      </c>
      <c r="K133" s="33">
        <v>471</v>
      </c>
      <c r="L133" s="88">
        <v>6387</v>
      </c>
      <c r="M133" s="33">
        <v>2694</v>
      </c>
      <c r="N133" s="88">
        <v>13539</v>
      </c>
      <c r="O133" s="33">
        <v>64</v>
      </c>
      <c r="P133" s="88">
        <v>401</v>
      </c>
      <c r="Q133" s="33">
        <v>1263</v>
      </c>
      <c r="R133" s="88">
        <v>4428</v>
      </c>
      <c r="S133" s="33">
        <f t="shared" si="45"/>
        <v>7323</v>
      </c>
      <c r="T133" s="33">
        <f t="shared" si="46"/>
        <v>21924</v>
      </c>
      <c r="U133" s="35">
        <f t="shared" si="83"/>
        <v>16085.023657394862</v>
      </c>
      <c r="V133" s="35">
        <f t="shared" si="84"/>
        <v>13161.976342605138</v>
      </c>
      <c r="W133" s="36">
        <f t="shared" si="85"/>
        <v>0</v>
      </c>
      <c r="X133" s="36"/>
      <c r="Y133" s="37">
        <v>54</v>
      </c>
      <c r="Z133" s="37">
        <v>78</v>
      </c>
      <c r="AA133" s="37">
        <v>12</v>
      </c>
      <c r="AB133" s="37">
        <v>42</v>
      </c>
      <c r="AC133" s="37">
        <v>99</v>
      </c>
      <c r="AD133" s="37">
        <v>390</v>
      </c>
      <c r="AE133" s="37">
        <v>241</v>
      </c>
      <c r="AF133" s="37">
        <v>286</v>
      </c>
      <c r="AG133" s="37">
        <v>104</v>
      </c>
      <c r="AH133" s="37">
        <v>182</v>
      </c>
      <c r="AI133" s="37">
        <v>7</v>
      </c>
      <c r="AJ133" s="37">
        <v>35</v>
      </c>
      <c r="AK133" s="37">
        <v>13</v>
      </c>
      <c r="AL133" s="37">
        <v>32</v>
      </c>
      <c r="AM133" s="30">
        <v>1575</v>
      </c>
      <c r="AO133" s="37">
        <v>685</v>
      </c>
      <c r="AP133" s="37">
        <v>535</v>
      </c>
      <c r="AQ133" s="37">
        <v>369</v>
      </c>
      <c r="AR133" s="37">
        <v>939</v>
      </c>
      <c r="AS133" s="37">
        <v>511</v>
      </c>
      <c r="AT133" s="37">
        <v>1916</v>
      </c>
      <c r="AU133" s="37">
        <v>486</v>
      </c>
      <c r="AV133" s="37">
        <v>468</v>
      </c>
      <c r="AW133" s="37">
        <v>216</v>
      </c>
      <c r="AX133" s="37">
        <v>347</v>
      </c>
      <c r="AY133" s="37">
        <v>221</v>
      </c>
      <c r="AZ133" s="37">
        <v>352</v>
      </c>
      <c r="BA133" s="37">
        <v>629</v>
      </c>
      <c r="BB133" s="37">
        <v>522</v>
      </c>
      <c r="BC133" s="37">
        <v>497</v>
      </c>
      <c r="BD133" s="37">
        <v>555</v>
      </c>
      <c r="BE133" s="37">
        <v>487</v>
      </c>
      <c r="BF133" s="37">
        <v>276</v>
      </c>
      <c r="BG133" s="37">
        <v>714</v>
      </c>
      <c r="BH133" s="30">
        <f>SUM(AO133:BG133)</f>
        <v>10725</v>
      </c>
      <c r="BI133" s="37">
        <f t="shared" si="40"/>
        <v>4536</v>
      </c>
      <c r="BJ133" s="37">
        <f t="shared" si="44"/>
        <v>4938</v>
      </c>
      <c r="BK133" s="13">
        <f t="shared" si="41"/>
        <v>9474</v>
      </c>
      <c r="BL133" s="38">
        <f t="shared" si="87"/>
        <v>2490.3683141313554</v>
      </c>
      <c r="BM133" s="38">
        <f t="shared" si="88"/>
        <v>6983.631685868645</v>
      </c>
      <c r="BN133" s="39">
        <f t="shared" si="42"/>
        <v>0</v>
      </c>
      <c r="BO133" s="40"/>
      <c r="BP133" s="13">
        <v>6.85</v>
      </c>
      <c r="BQ133" s="40">
        <v>3.55</v>
      </c>
      <c r="BR133" s="41"/>
      <c r="BS133" s="41"/>
      <c r="BT133" s="41"/>
      <c r="BU133" s="41"/>
      <c r="BV133" s="41"/>
      <c r="BW133" s="41"/>
      <c r="BY133" s="40"/>
      <c r="BZ133" s="40"/>
      <c r="CA133" s="40"/>
    </row>
    <row r="134" spans="2:66" ht="15.75">
      <c r="B134" s="131"/>
      <c r="G134" s="32"/>
      <c r="H134" s="32"/>
      <c r="S134" s="33">
        <f t="shared" si="45"/>
        <v>0</v>
      </c>
      <c r="T134" s="33">
        <f t="shared" si="46"/>
        <v>0</v>
      </c>
      <c r="BI134" s="37">
        <f aca="true" t="shared" si="89" ref="BI134:BI177">IF(SUM(AR134:AW134)&gt;0,SUM(AR134:AW134),"")</f>
      </c>
      <c r="BJ134" s="37">
        <f t="shared" si="44"/>
      </c>
      <c r="BL134" s="38"/>
      <c r="BM134" s="38"/>
      <c r="BN134" s="39"/>
    </row>
    <row r="135" spans="1:79" ht="15.75">
      <c r="A135" s="29" t="s">
        <v>390</v>
      </c>
      <c r="B135" s="129" t="s">
        <v>391</v>
      </c>
      <c r="C135" s="30"/>
      <c r="D135" s="31" t="s">
        <v>821</v>
      </c>
      <c r="E135" s="31" t="s">
        <v>535</v>
      </c>
      <c r="F135" s="31" t="s">
        <v>536</v>
      </c>
      <c r="G135" s="32">
        <f>($T135/$V$412)/((MAX($S135,1))/$U$412)</f>
        <v>2.3215923394831868</v>
      </c>
      <c r="H135" s="32"/>
      <c r="I135" s="59" t="s">
        <v>84</v>
      </c>
      <c r="J135" s="34" t="s">
        <v>1071</v>
      </c>
      <c r="K135" s="33">
        <v>82</v>
      </c>
      <c r="L135" s="88">
        <v>549</v>
      </c>
      <c r="M135" s="33">
        <v>247</v>
      </c>
      <c r="N135" s="88">
        <v>700</v>
      </c>
      <c r="O135" s="33">
        <v>363</v>
      </c>
      <c r="P135" s="88">
        <v>681</v>
      </c>
      <c r="Q135" s="33">
        <v>862</v>
      </c>
      <c r="R135" s="88">
        <v>1373</v>
      </c>
      <c r="S135" s="33">
        <f aca="true" t="shared" si="90" ref="S135:S199">K135+L135+O135+P135</f>
        <v>1675</v>
      </c>
      <c r="T135" s="33">
        <f aca="true" t="shared" si="91" ref="T135:T199">M135++N135+Q135+R135</f>
        <v>3182</v>
      </c>
      <c r="U135" s="35">
        <f>(S135+T135)*($S$412/($S$412+$T$412))</f>
        <v>2671.2127706762008</v>
      </c>
      <c r="V135" s="35">
        <f>(S135+T135)*($T$412/($S$412+$T$412))</f>
        <v>2185.7872293237992</v>
      </c>
      <c r="W135" s="36">
        <f>CHITEST(S135:T135,U135:V135)</f>
        <v>1.4857522572948907E-181</v>
      </c>
      <c r="X135" s="36"/>
      <c r="Y135" s="37">
        <v>27</v>
      </c>
      <c r="Z135" s="37">
        <v>20</v>
      </c>
      <c r="AA135" s="37">
        <v>67</v>
      </c>
      <c r="AB135" s="37">
        <v>150</v>
      </c>
      <c r="AC135" s="37">
        <v>223</v>
      </c>
      <c r="AD135" s="37">
        <v>531</v>
      </c>
      <c r="AE135" s="37">
        <v>415</v>
      </c>
      <c r="AF135" s="37">
        <v>551</v>
      </c>
      <c r="AG135" s="37">
        <v>239</v>
      </c>
      <c r="AH135" s="37">
        <v>464</v>
      </c>
      <c r="AI135" s="37">
        <v>114</v>
      </c>
      <c r="AJ135" s="37">
        <v>285</v>
      </c>
      <c r="AK135" s="37">
        <v>139</v>
      </c>
      <c r="AL135" s="37">
        <v>416</v>
      </c>
      <c r="AM135" s="30">
        <v>3641</v>
      </c>
      <c r="AO135" s="37">
        <v>167</v>
      </c>
      <c r="AP135" s="37">
        <v>127</v>
      </c>
      <c r="AQ135" s="37">
        <v>71</v>
      </c>
      <c r="AR135" s="37">
        <v>188</v>
      </c>
      <c r="AS135" s="37">
        <v>89</v>
      </c>
      <c r="AT135" s="37">
        <v>373</v>
      </c>
      <c r="AU135" s="37">
        <v>92</v>
      </c>
      <c r="AV135" s="37">
        <v>80</v>
      </c>
      <c r="AW135" s="37">
        <v>34</v>
      </c>
      <c r="AX135" s="37">
        <v>82</v>
      </c>
      <c r="AY135" s="37">
        <v>54</v>
      </c>
      <c r="AZ135" s="37">
        <v>99</v>
      </c>
      <c r="BA135" s="37">
        <v>191</v>
      </c>
      <c r="BB135" s="37">
        <v>135</v>
      </c>
      <c r="BC135" s="37">
        <v>107</v>
      </c>
      <c r="BD135" s="37">
        <v>134</v>
      </c>
      <c r="BE135" s="37">
        <v>125</v>
      </c>
      <c r="BF135" s="37">
        <v>66</v>
      </c>
      <c r="BG135" s="37">
        <v>121</v>
      </c>
      <c r="BH135" s="30">
        <f>SUM(AO135:BG135)</f>
        <v>2335</v>
      </c>
      <c r="BI135" s="37">
        <f t="shared" si="89"/>
        <v>856</v>
      </c>
      <c r="BJ135" s="37">
        <f aca="true" t="shared" si="92" ref="BJ135:BJ177">IF((AO135+SUM(AY135:BG135))&gt;0,(AO135+SUM(AY135:BG135)),"")</f>
        <v>1199</v>
      </c>
      <c r="BK135" s="13">
        <f aca="true" t="shared" si="93" ref="BK135:BK177">IF((BI135+BJ135)&gt;0,(BI135+BJ135),"")</f>
        <v>2055</v>
      </c>
      <c r="BL135" s="38">
        <f>BK135*($BI$412/($BI$412+$BJ$412))</f>
        <v>540.1843873274156</v>
      </c>
      <c r="BM135" s="38">
        <f>BK135*($BJ$412/($BI$412+$BJ$412))</f>
        <v>1514.8156126725844</v>
      </c>
      <c r="BN135" s="39">
        <f aca="true" t="shared" si="94" ref="BN135:BN177">CHITEST(BI135:BJ135,BL135:BM135)</f>
        <v>2.038319607188264E-56</v>
      </c>
      <c r="BO135" s="40"/>
      <c r="BP135" s="13">
        <v>2.31</v>
      </c>
      <c r="BQ135" s="40">
        <v>2.26</v>
      </c>
      <c r="BR135" s="41"/>
      <c r="BS135" s="41"/>
      <c r="BT135" s="41"/>
      <c r="BU135" s="41"/>
      <c r="BV135" s="41"/>
      <c r="BW135" s="41"/>
      <c r="BY135" s="40"/>
      <c r="BZ135" s="40"/>
      <c r="CA135" s="40"/>
    </row>
    <row r="136" spans="1:75" ht="15.75">
      <c r="A136" s="43"/>
      <c r="B136" s="131"/>
      <c r="D136" s="31"/>
      <c r="E136" s="31"/>
      <c r="F136" s="31"/>
      <c r="G136" s="32"/>
      <c r="H136" s="32"/>
      <c r="I136" s="59"/>
      <c r="J136" s="34"/>
      <c r="K136" s="33"/>
      <c r="L136" s="33"/>
      <c r="M136" s="33"/>
      <c r="N136" s="33"/>
      <c r="O136" s="33"/>
      <c r="P136" s="33"/>
      <c r="Q136" s="33"/>
      <c r="R136" s="33"/>
      <c r="S136" s="33">
        <f t="shared" si="90"/>
        <v>0</v>
      </c>
      <c r="T136" s="33">
        <f t="shared" si="91"/>
        <v>0</v>
      </c>
      <c r="U136" s="33"/>
      <c r="V136" s="33"/>
      <c r="W136" s="36"/>
      <c r="X136" s="36"/>
      <c r="BH136" s="30">
        <f t="shared" si="86"/>
        <v>0</v>
      </c>
      <c r="BI136" s="37">
        <f t="shared" si="89"/>
      </c>
      <c r="BJ136" s="37">
        <f t="shared" si="92"/>
      </c>
      <c r="BL136" s="38"/>
      <c r="BM136" s="38"/>
      <c r="BN136" s="39"/>
      <c r="BO136" s="40"/>
      <c r="BQ136" s="40"/>
      <c r="BR136" s="41"/>
      <c r="BS136" s="41"/>
      <c r="BT136" s="41"/>
      <c r="BU136" s="41"/>
      <c r="BV136" s="41"/>
      <c r="BW136" s="41"/>
    </row>
    <row r="137" spans="1:79" ht="15.75">
      <c r="A137" s="29" t="s">
        <v>661</v>
      </c>
      <c r="B137" s="129" t="s">
        <v>662</v>
      </c>
      <c r="C137" s="30"/>
      <c r="D137" s="31" t="s">
        <v>331</v>
      </c>
      <c r="E137" s="31" t="s">
        <v>535</v>
      </c>
      <c r="F137" s="31" t="s">
        <v>536</v>
      </c>
      <c r="G137" s="32">
        <f aca="true" t="shared" si="95" ref="G137:G143">($T137/$V$412)/((MAX($S137,1))/$U$412)</f>
        <v>8.749150245215775</v>
      </c>
      <c r="H137" s="32"/>
      <c r="I137" s="59" t="s">
        <v>621</v>
      </c>
      <c r="J137" s="34" t="s">
        <v>586</v>
      </c>
      <c r="K137" s="33">
        <v>53</v>
      </c>
      <c r="L137" s="88">
        <v>698</v>
      </c>
      <c r="M137" s="33">
        <v>241</v>
      </c>
      <c r="N137" s="88">
        <v>1597</v>
      </c>
      <c r="O137" s="33">
        <v>60</v>
      </c>
      <c r="P137" s="88">
        <v>307</v>
      </c>
      <c r="Q137" s="33">
        <v>1332</v>
      </c>
      <c r="R137" s="88">
        <v>4834</v>
      </c>
      <c r="S137" s="33">
        <f t="shared" si="90"/>
        <v>1118</v>
      </c>
      <c r="T137" s="33">
        <f t="shared" si="91"/>
        <v>8004</v>
      </c>
      <c r="U137" s="35">
        <f aca="true" t="shared" si="96" ref="U137:U143">(S137+T137)*($S$412/($S$412+$T$412))</f>
        <v>5016.84226767723</v>
      </c>
      <c r="V137" s="35">
        <f aca="true" t="shared" si="97" ref="V137:V143">(S137+T137)*($T$412/($S$412+$T$412))</f>
        <v>4105.15773232277</v>
      </c>
      <c r="W137" s="36">
        <f aca="true" t="shared" si="98" ref="W137:W143">CHITEST(S137:T137,U137:V137)</f>
        <v>0</v>
      </c>
      <c r="X137" s="36"/>
      <c r="Y137" s="37">
        <v>120</v>
      </c>
      <c r="Z137" s="37">
        <v>58</v>
      </c>
      <c r="AA137" s="37">
        <v>9</v>
      </c>
      <c r="AB137" s="37">
        <v>25</v>
      </c>
      <c r="AC137" s="37">
        <v>140</v>
      </c>
      <c r="AD137" s="37">
        <v>400</v>
      </c>
      <c r="AE137" s="37">
        <v>245</v>
      </c>
      <c r="AF137" s="37">
        <v>455</v>
      </c>
      <c r="AG137" s="37">
        <v>165</v>
      </c>
      <c r="AH137" s="37">
        <v>340</v>
      </c>
      <c r="AI137" s="37">
        <v>14</v>
      </c>
      <c r="AJ137" s="37">
        <v>37</v>
      </c>
      <c r="AK137" s="37">
        <v>20</v>
      </c>
      <c r="AL137" s="37">
        <v>37</v>
      </c>
      <c r="AM137" s="30">
        <v>2065</v>
      </c>
      <c r="AO137" s="37">
        <v>191</v>
      </c>
      <c r="AP137" s="37">
        <v>156</v>
      </c>
      <c r="AQ137" s="37">
        <v>104</v>
      </c>
      <c r="AR137" s="37">
        <v>310</v>
      </c>
      <c r="AS137" s="37">
        <v>164</v>
      </c>
      <c r="AT137" s="37">
        <v>631</v>
      </c>
      <c r="AU137" s="37">
        <v>148</v>
      </c>
      <c r="AV137" s="37">
        <v>113</v>
      </c>
      <c r="AW137" s="37">
        <v>31</v>
      </c>
      <c r="AX137" s="37">
        <v>83</v>
      </c>
      <c r="AY137" s="37">
        <v>57</v>
      </c>
      <c r="AZ137" s="37">
        <v>111</v>
      </c>
      <c r="BA137" s="37">
        <v>213</v>
      </c>
      <c r="BB137" s="37">
        <v>150</v>
      </c>
      <c r="BC137" s="37">
        <v>140</v>
      </c>
      <c r="BD137" s="37">
        <v>151</v>
      </c>
      <c r="BE137" s="37">
        <v>129</v>
      </c>
      <c r="BF137" s="37">
        <v>68</v>
      </c>
      <c r="BG137" s="37">
        <v>170</v>
      </c>
      <c r="BH137" s="30">
        <f t="shared" si="86"/>
        <v>3120</v>
      </c>
      <c r="BI137" s="37">
        <f t="shared" si="89"/>
        <v>1397</v>
      </c>
      <c r="BJ137" s="37">
        <f t="shared" si="92"/>
        <v>1380</v>
      </c>
      <c r="BK137" s="13">
        <f t="shared" si="93"/>
        <v>2777</v>
      </c>
      <c r="BL137" s="38">
        <f aca="true" t="shared" si="99" ref="BL137:BL143">BK137*($BI$412/($BI$412+$BJ$412))</f>
        <v>729.9717973762693</v>
      </c>
      <c r="BM137" s="38">
        <f aca="true" t="shared" si="100" ref="BM137:BM143">BK137*($BJ$412/($BI$412+$BJ$412))</f>
        <v>2047.028202623731</v>
      </c>
      <c r="BN137" s="39">
        <f t="shared" si="94"/>
        <v>7.786576380546292E-182</v>
      </c>
      <c r="BO137" s="40"/>
      <c r="BP137" s="13">
        <v>12.9</v>
      </c>
      <c r="BQ137" s="40">
        <v>8.58</v>
      </c>
      <c r="BR137" s="41"/>
      <c r="BS137" s="41"/>
      <c r="BT137" s="41"/>
      <c r="BU137" s="41"/>
      <c r="BV137" s="41"/>
      <c r="BW137" s="41"/>
      <c r="BY137" s="40"/>
      <c r="BZ137" s="40"/>
      <c r="CA137" s="40"/>
    </row>
    <row r="138" spans="1:79" ht="15.75">
      <c r="A138" s="29" t="s">
        <v>263</v>
      </c>
      <c r="B138" s="129" t="s">
        <v>264</v>
      </c>
      <c r="C138" s="30"/>
      <c r="D138" s="31" t="s">
        <v>331</v>
      </c>
      <c r="E138" s="31" t="s">
        <v>535</v>
      </c>
      <c r="F138" s="31" t="s">
        <v>536</v>
      </c>
      <c r="G138" s="32">
        <f t="shared" si="95"/>
        <v>7.194884872194395</v>
      </c>
      <c r="H138" s="32"/>
      <c r="I138" s="59" t="s">
        <v>621</v>
      </c>
      <c r="J138" s="34" t="s">
        <v>586</v>
      </c>
      <c r="K138" s="33">
        <v>71</v>
      </c>
      <c r="L138" s="88">
        <v>931</v>
      </c>
      <c r="M138" s="33">
        <v>294</v>
      </c>
      <c r="N138" s="88">
        <v>1661</v>
      </c>
      <c r="O138" s="33">
        <v>67</v>
      </c>
      <c r="P138" s="88">
        <v>494</v>
      </c>
      <c r="Q138" s="33">
        <v>1352</v>
      </c>
      <c r="R138" s="88">
        <v>5895</v>
      </c>
      <c r="S138" s="33">
        <f t="shared" si="90"/>
        <v>1563</v>
      </c>
      <c r="T138" s="33">
        <f t="shared" si="91"/>
        <v>9202</v>
      </c>
      <c r="U138" s="35">
        <f t="shared" si="96"/>
        <v>5920.445846475047</v>
      </c>
      <c r="V138" s="35">
        <f t="shared" si="97"/>
        <v>4844.554153524953</v>
      </c>
      <c r="W138" s="36">
        <f t="shared" si="98"/>
        <v>0</v>
      </c>
      <c r="X138" s="36"/>
      <c r="Y138" s="37">
        <v>70</v>
      </c>
      <c r="Z138" s="37">
        <v>40</v>
      </c>
      <c r="AA138" s="37">
        <v>17</v>
      </c>
      <c r="AB138" s="37">
        <v>46</v>
      </c>
      <c r="AC138" s="37">
        <v>157</v>
      </c>
      <c r="AD138" s="37">
        <v>505</v>
      </c>
      <c r="AE138" s="37">
        <v>245</v>
      </c>
      <c r="AF138" s="37">
        <v>494</v>
      </c>
      <c r="AG138" s="37">
        <v>274</v>
      </c>
      <c r="AH138" s="37">
        <v>482</v>
      </c>
      <c r="AI138" s="37">
        <v>10</v>
      </c>
      <c r="AJ138" s="37">
        <v>58</v>
      </c>
      <c r="AK138" s="37">
        <v>16</v>
      </c>
      <c r="AL138" s="37">
        <v>38</v>
      </c>
      <c r="AM138" s="30">
        <v>2452</v>
      </c>
      <c r="AO138" s="37">
        <v>190</v>
      </c>
      <c r="AP138" s="37">
        <v>163</v>
      </c>
      <c r="AQ138" s="37">
        <v>117</v>
      </c>
      <c r="AR138" s="37">
        <v>357</v>
      </c>
      <c r="AS138" s="37">
        <v>183</v>
      </c>
      <c r="AT138" s="37">
        <v>715</v>
      </c>
      <c r="AU138" s="37">
        <v>171</v>
      </c>
      <c r="AV138" s="37">
        <v>122</v>
      </c>
      <c r="AW138" s="37">
        <v>45</v>
      </c>
      <c r="AX138" s="37">
        <v>103</v>
      </c>
      <c r="AY138" s="37">
        <v>106</v>
      </c>
      <c r="AZ138" s="37">
        <v>133</v>
      </c>
      <c r="BA138" s="37">
        <v>240</v>
      </c>
      <c r="BB138" s="37">
        <v>183</v>
      </c>
      <c r="BC138" s="37">
        <v>169</v>
      </c>
      <c r="BD138" s="37">
        <v>161</v>
      </c>
      <c r="BE138" s="37">
        <v>153</v>
      </c>
      <c r="BF138" s="37">
        <v>75</v>
      </c>
      <c r="BG138" s="37">
        <v>200</v>
      </c>
      <c r="BH138" s="30">
        <f t="shared" si="86"/>
        <v>3586</v>
      </c>
      <c r="BI138" s="37">
        <f t="shared" si="89"/>
        <v>1593</v>
      </c>
      <c r="BJ138" s="37">
        <f t="shared" si="92"/>
        <v>1610</v>
      </c>
      <c r="BK138" s="13">
        <f t="shared" si="93"/>
        <v>3203</v>
      </c>
      <c r="BL138" s="38">
        <f t="shared" si="99"/>
        <v>841.9516265740692</v>
      </c>
      <c r="BM138" s="38">
        <f t="shared" si="100"/>
        <v>2361.048373425931</v>
      </c>
      <c r="BN138" s="39">
        <f t="shared" si="94"/>
        <v>1.1589662240518008E-199</v>
      </c>
      <c r="BO138" s="40"/>
      <c r="BP138" s="13">
        <v>11.05</v>
      </c>
      <c r="BQ138" s="40">
        <v>7.11</v>
      </c>
      <c r="BR138" s="41"/>
      <c r="BS138" s="41"/>
      <c r="BT138" s="41"/>
      <c r="BU138" s="41"/>
      <c r="BV138" s="41"/>
      <c r="BW138" s="41"/>
      <c r="BY138" s="40"/>
      <c r="BZ138" s="40"/>
      <c r="CA138" s="40"/>
    </row>
    <row r="139" spans="1:79" ht="15.75">
      <c r="A139" s="29" t="s">
        <v>510</v>
      </c>
      <c r="B139" s="129" t="s">
        <v>198</v>
      </c>
      <c r="C139" s="30"/>
      <c r="D139" s="31" t="s">
        <v>331</v>
      </c>
      <c r="E139" s="31" t="s">
        <v>535</v>
      </c>
      <c r="F139" s="31" t="s">
        <v>536</v>
      </c>
      <c r="G139" s="32">
        <f t="shared" si="95"/>
        <v>7.582119642250111</v>
      </c>
      <c r="H139" s="32"/>
      <c r="I139" s="59" t="s">
        <v>621</v>
      </c>
      <c r="J139" s="34" t="s">
        <v>33</v>
      </c>
      <c r="K139" s="33">
        <v>43</v>
      </c>
      <c r="L139" s="88">
        <v>392</v>
      </c>
      <c r="M139" s="33">
        <v>184</v>
      </c>
      <c r="N139" s="88">
        <v>1155</v>
      </c>
      <c r="O139" s="33">
        <v>61</v>
      </c>
      <c r="P139" s="88">
        <v>302</v>
      </c>
      <c r="Q139" s="33">
        <v>926</v>
      </c>
      <c r="R139" s="88">
        <v>2686</v>
      </c>
      <c r="S139" s="33">
        <f t="shared" si="90"/>
        <v>798</v>
      </c>
      <c r="T139" s="33">
        <f t="shared" si="91"/>
        <v>4951</v>
      </c>
      <c r="U139" s="35">
        <f t="shared" si="96"/>
        <v>3161.7875681732507</v>
      </c>
      <c r="V139" s="35">
        <f t="shared" si="97"/>
        <v>2587.2124318267493</v>
      </c>
      <c r="W139" s="36">
        <f t="shared" si="98"/>
        <v>0</v>
      </c>
      <c r="X139" s="36"/>
      <c r="Y139" s="37">
        <v>40</v>
      </c>
      <c r="Z139" s="37">
        <v>31</v>
      </c>
      <c r="AA139" s="37">
        <v>5</v>
      </c>
      <c r="AB139" s="37">
        <v>8</v>
      </c>
      <c r="AC139" s="37">
        <v>117</v>
      </c>
      <c r="AD139" s="37">
        <v>327</v>
      </c>
      <c r="AE139" s="37">
        <v>202</v>
      </c>
      <c r="AF139" s="37">
        <v>343</v>
      </c>
      <c r="AG139" s="37">
        <v>222</v>
      </c>
      <c r="AH139" s="37">
        <v>404</v>
      </c>
      <c r="AI139" s="37">
        <v>7</v>
      </c>
      <c r="AJ139" s="37">
        <v>38</v>
      </c>
      <c r="AK139" s="37">
        <v>10</v>
      </c>
      <c r="AL139" s="37">
        <v>23</v>
      </c>
      <c r="AM139" s="30">
        <v>1777</v>
      </c>
      <c r="AO139" s="37">
        <v>142</v>
      </c>
      <c r="AP139" s="37">
        <v>86</v>
      </c>
      <c r="AQ139" s="37">
        <v>47</v>
      </c>
      <c r="AR139" s="37">
        <v>193</v>
      </c>
      <c r="AS139" s="37">
        <v>117</v>
      </c>
      <c r="AT139" s="37">
        <v>419</v>
      </c>
      <c r="AU139" s="37">
        <v>111</v>
      </c>
      <c r="AV139" s="37">
        <v>79</v>
      </c>
      <c r="AW139" s="37">
        <v>32</v>
      </c>
      <c r="AX139" s="37">
        <v>70</v>
      </c>
      <c r="AY139" s="37">
        <v>57</v>
      </c>
      <c r="AZ139" s="37">
        <v>86</v>
      </c>
      <c r="BA139" s="37">
        <v>136</v>
      </c>
      <c r="BB139" s="37">
        <v>105</v>
      </c>
      <c r="BC139" s="37">
        <v>90</v>
      </c>
      <c r="BD139" s="37">
        <v>91</v>
      </c>
      <c r="BE139" s="37">
        <v>93</v>
      </c>
      <c r="BF139" s="37">
        <v>64</v>
      </c>
      <c r="BG139" s="37">
        <v>111</v>
      </c>
      <c r="BH139" s="30">
        <f t="shared" si="86"/>
        <v>2129</v>
      </c>
      <c r="BI139" s="37">
        <f t="shared" si="89"/>
        <v>951</v>
      </c>
      <c r="BJ139" s="37">
        <f t="shared" si="92"/>
        <v>975</v>
      </c>
      <c r="BK139" s="13">
        <f t="shared" si="93"/>
        <v>1926</v>
      </c>
      <c r="BL139" s="38">
        <f t="shared" si="99"/>
        <v>506.27500242949026</v>
      </c>
      <c r="BM139" s="38">
        <f t="shared" si="100"/>
        <v>1419.72499757051</v>
      </c>
      <c r="BN139" s="39">
        <f t="shared" si="94"/>
        <v>2.871936384422025E-117</v>
      </c>
      <c r="BO139" s="40"/>
      <c r="BP139" s="13">
        <v>9.89</v>
      </c>
      <c r="BQ139" s="40">
        <v>7.42</v>
      </c>
      <c r="BR139" s="41"/>
      <c r="BS139" s="41"/>
      <c r="BT139" s="41"/>
      <c r="BU139" s="41"/>
      <c r="BV139" s="41"/>
      <c r="BW139" s="41"/>
      <c r="BY139" s="40"/>
      <c r="BZ139" s="40"/>
      <c r="CA139" s="40"/>
    </row>
    <row r="140" spans="1:79" ht="15.75">
      <c r="A140" s="29" t="s">
        <v>107</v>
      </c>
      <c r="B140" s="129" t="s">
        <v>199</v>
      </c>
      <c r="C140" s="30"/>
      <c r="D140" s="31" t="s">
        <v>331</v>
      </c>
      <c r="E140" s="31" t="s">
        <v>535</v>
      </c>
      <c r="F140" s="31" t="s">
        <v>536</v>
      </c>
      <c r="G140" s="32">
        <f t="shared" si="95"/>
        <v>4.044981120576881</v>
      </c>
      <c r="H140" s="32"/>
      <c r="I140" s="59" t="s">
        <v>621</v>
      </c>
      <c r="J140" s="34" t="s">
        <v>1072</v>
      </c>
      <c r="K140" s="33">
        <v>33</v>
      </c>
      <c r="L140" s="88">
        <v>573</v>
      </c>
      <c r="M140" s="33">
        <v>102</v>
      </c>
      <c r="N140" s="88">
        <v>955</v>
      </c>
      <c r="O140" s="33">
        <v>25</v>
      </c>
      <c r="P140" s="88">
        <v>237</v>
      </c>
      <c r="Q140" s="33">
        <v>320</v>
      </c>
      <c r="R140" s="88">
        <v>1496</v>
      </c>
      <c r="S140" s="33">
        <f t="shared" si="90"/>
        <v>868</v>
      </c>
      <c r="T140" s="33">
        <f t="shared" si="91"/>
        <v>2873</v>
      </c>
      <c r="U140" s="35">
        <f t="shared" si="96"/>
        <v>2057.4443020588155</v>
      </c>
      <c r="V140" s="35">
        <f t="shared" si="97"/>
        <v>1683.5556979411842</v>
      </c>
      <c r="W140" s="36">
        <f t="shared" si="98"/>
        <v>0</v>
      </c>
      <c r="X140" s="36"/>
      <c r="Y140" s="37">
        <v>59</v>
      </c>
      <c r="Z140" s="37">
        <v>63</v>
      </c>
      <c r="AA140" s="37">
        <v>33</v>
      </c>
      <c r="AB140" s="37">
        <v>90</v>
      </c>
      <c r="AC140" s="37">
        <v>148</v>
      </c>
      <c r="AD140" s="37">
        <v>260</v>
      </c>
      <c r="AE140" s="37">
        <v>189</v>
      </c>
      <c r="AF140" s="37">
        <v>362</v>
      </c>
      <c r="AG140" s="37">
        <v>233</v>
      </c>
      <c r="AH140" s="37">
        <v>290</v>
      </c>
      <c r="AI140" s="37">
        <v>34</v>
      </c>
      <c r="AJ140" s="37">
        <v>68</v>
      </c>
      <c r="AK140" s="37">
        <v>50</v>
      </c>
      <c r="AL140" s="37">
        <v>101</v>
      </c>
      <c r="AM140" s="30">
        <v>1980</v>
      </c>
      <c r="AO140" s="37">
        <v>129</v>
      </c>
      <c r="AP140" s="37">
        <v>133</v>
      </c>
      <c r="AQ140" s="37">
        <v>77</v>
      </c>
      <c r="AR140" s="37">
        <v>176</v>
      </c>
      <c r="AS140" s="37">
        <v>90</v>
      </c>
      <c r="AT140" s="37">
        <v>417</v>
      </c>
      <c r="AU140" s="37">
        <v>95</v>
      </c>
      <c r="AV140" s="37">
        <v>70</v>
      </c>
      <c r="AW140" s="37">
        <v>22</v>
      </c>
      <c r="AX140" s="37">
        <v>68</v>
      </c>
      <c r="AY140" s="37">
        <v>79</v>
      </c>
      <c r="AZ140" s="37">
        <v>119</v>
      </c>
      <c r="BA140" s="37">
        <v>193</v>
      </c>
      <c r="BB140" s="37">
        <v>78</v>
      </c>
      <c r="BC140" s="37">
        <v>88</v>
      </c>
      <c r="BD140" s="37">
        <v>80</v>
      </c>
      <c r="BE140" s="37">
        <v>92</v>
      </c>
      <c r="BF140" s="37">
        <v>38</v>
      </c>
      <c r="BG140" s="37">
        <v>104</v>
      </c>
      <c r="BH140" s="30">
        <f t="shared" si="86"/>
        <v>2148</v>
      </c>
      <c r="BI140" s="37">
        <f t="shared" si="89"/>
        <v>870</v>
      </c>
      <c r="BJ140" s="37">
        <f t="shared" si="92"/>
        <v>1000</v>
      </c>
      <c r="BK140" s="13">
        <f t="shared" si="93"/>
        <v>1870</v>
      </c>
      <c r="BL140" s="38">
        <f t="shared" si="99"/>
        <v>491.5546492955072</v>
      </c>
      <c r="BM140" s="38">
        <f t="shared" si="100"/>
        <v>1378.445350704493</v>
      </c>
      <c r="BN140" s="39">
        <f t="shared" si="94"/>
        <v>5.916294025761378E-88</v>
      </c>
      <c r="BO140" s="40"/>
      <c r="BP140" s="13">
        <v>6.74</v>
      </c>
      <c r="BQ140" s="40">
        <v>4.06</v>
      </c>
      <c r="BR140" s="41"/>
      <c r="BS140" s="41"/>
      <c r="BT140" s="41"/>
      <c r="BU140" s="41"/>
      <c r="BV140" s="41"/>
      <c r="BW140" s="41"/>
      <c r="BY140" s="40"/>
      <c r="BZ140" s="40"/>
      <c r="CA140" s="40"/>
    </row>
    <row r="141" spans="1:79" ht="15.75">
      <c r="A141" s="29" t="s">
        <v>880</v>
      </c>
      <c r="B141" s="129" t="s">
        <v>50</v>
      </c>
      <c r="C141" s="30"/>
      <c r="D141" s="31" t="s">
        <v>331</v>
      </c>
      <c r="E141" s="31" t="s">
        <v>535</v>
      </c>
      <c r="F141" s="31" t="s">
        <v>536</v>
      </c>
      <c r="G141" s="32">
        <f t="shared" si="95"/>
        <v>7.269039834185505</v>
      </c>
      <c r="H141" s="32"/>
      <c r="I141" s="59" t="s">
        <v>621</v>
      </c>
      <c r="J141" s="34" t="s">
        <v>34</v>
      </c>
      <c r="K141" s="33">
        <v>91</v>
      </c>
      <c r="L141" s="88">
        <v>759</v>
      </c>
      <c r="M141" s="33">
        <v>402</v>
      </c>
      <c r="N141" s="88">
        <v>1216</v>
      </c>
      <c r="O141" s="33">
        <v>53</v>
      </c>
      <c r="P141" s="88">
        <v>214</v>
      </c>
      <c r="Q141" s="33">
        <v>1447</v>
      </c>
      <c r="R141" s="88">
        <v>3579</v>
      </c>
      <c r="S141" s="33">
        <f t="shared" si="90"/>
        <v>1117</v>
      </c>
      <c r="T141" s="33">
        <f t="shared" si="91"/>
        <v>6644</v>
      </c>
      <c r="U141" s="35">
        <f t="shared" si="96"/>
        <v>4268.330721271977</v>
      </c>
      <c r="V141" s="35">
        <f t="shared" si="97"/>
        <v>3492.669278728022</v>
      </c>
      <c r="W141" s="36">
        <f t="shared" si="98"/>
        <v>0</v>
      </c>
      <c r="X141" s="36"/>
      <c r="Y141" s="37">
        <v>157</v>
      </c>
      <c r="Z141" s="37">
        <v>153</v>
      </c>
      <c r="AA141" s="37">
        <v>32</v>
      </c>
      <c r="AB141" s="37">
        <v>60</v>
      </c>
      <c r="AC141" s="37">
        <v>189</v>
      </c>
      <c r="AD141" s="37">
        <v>556</v>
      </c>
      <c r="AE141" s="37">
        <v>342</v>
      </c>
      <c r="AF141" s="37">
        <v>498</v>
      </c>
      <c r="AG141" s="37">
        <v>164</v>
      </c>
      <c r="AH141" s="37">
        <v>435</v>
      </c>
      <c r="AI141" s="37">
        <v>27</v>
      </c>
      <c r="AJ141" s="37">
        <v>91</v>
      </c>
      <c r="AK141" s="37">
        <v>29</v>
      </c>
      <c r="AL141" s="37">
        <v>80</v>
      </c>
      <c r="AM141" s="30">
        <v>2813</v>
      </c>
      <c r="AO141" s="34">
        <v>163</v>
      </c>
      <c r="AP141" s="34">
        <v>129</v>
      </c>
      <c r="AQ141" s="34">
        <v>94</v>
      </c>
      <c r="AR141" s="34">
        <v>229</v>
      </c>
      <c r="AS141" s="34">
        <v>127</v>
      </c>
      <c r="AT141" s="34">
        <v>523</v>
      </c>
      <c r="AU141" s="34">
        <v>162</v>
      </c>
      <c r="AV141" s="34">
        <v>125</v>
      </c>
      <c r="AW141" s="34">
        <v>53</v>
      </c>
      <c r="AX141" s="34">
        <v>81</v>
      </c>
      <c r="AY141" s="34">
        <v>73</v>
      </c>
      <c r="AZ141" s="34">
        <v>108</v>
      </c>
      <c r="BA141" s="34">
        <v>240</v>
      </c>
      <c r="BB141" s="34">
        <v>180</v>
      </c>
      <c r="BC141" s="34">
        <v>171</v>
      </c>
      <c r="BD141" s="34">
        <v>179</v>
      </c>
      <c r="BE141" s="34">
        <v>137</v>
      </c>
      <c r="BF141" s="34">
        <v>81</v>
      </c>
      <c r="BG141" s="34">
        <v>178</v>
      </c>
      <c r="BH141" s="30">
        <f t="shared" si="86"/>
        <v>3033</v>
      </c>
      <c r="BI141" s="37">
        <f t="shared" si="89"/>
        <v>1219</v>
      </c>
      <c r="BJ141" s="37">
        <f t="shared" si="92"/>
        <v>1510</v>
      </c>
      <c r="BK141" s="13">
        <f t="shared" si="93"/>
        <v>2729</v>
      </c>
      <c r="BL141" s="38">
        <f t="shared" si="99"/>
        <v>717.3543518328552</v>
      </c>
      <c r="BM141" s="38">
        <f t="shared" si="100"/>
        <v>2011.645648167145</v>
      </c>
      <c r="BN141" s="39">
        <f t="shared" si="94"/>
        <v>1.669886653303108E-105</v>
      </c>
      <c r="BO141" s="40"/>
      <c r="BP141" s="13">
        <v>11.9</v>
      </c>
      <c r="BQ141" s="40">
        <v>6.61</v>
      </c>
      <c r="BR141" s="41"/>
      <c r="BS141" s="41"/>
      <c r="BT141" s="41"/>
      <c r="BU141" s="41"/>
      <c r="BV141" s="41"/>
      <c r="BW141" s="41"/>
      <c r="BY141" s="43"/>
      <c r="BZ141" s="43"/>
      <c r="CA141" s="43"/>
    </row>
    <row r="142" spans="1:79" ht="15.75">
      <c r="A142" s="29" t="s">
        <v>881</v>
      </c>
      <c r="B142" s="129" t="s">
        <v>51</v>
      </c>
      <c r="C142" s="30"/>
      <c r="D142" s="31" t="s">
        <v>331</v>
      </c>
      <c r="E142" s="31" t="s">
        <v>535</v>
      </c>
      <c r="F142" s="31" t="s">
        <v>536</v>
      </c>
      <c r="G142" s="32">
        <f t="shared" si="95"/>
        <v>4.50378213036049</v>
      </c>
      <c r="H142" s="32"/>
      <c r="I142" s="59" t="s">
        <v>621</v>
      </c>
      <c r="J142" s="34" t="s">
        <v>1073</v>
      </c>
      <c r="K142" s="33">
        <v>42</v>
      </c>
      <c r="L142" s="88">
        <v>636</v>
      </c>
      <c r="M142" s="33">
        <v>176</v>
      </c>
      <c r="N142" s="88">
        <v>1416</v>
      </c>
      <c r="O142" s="33">
        <v>72</v>
      </c>
      <c r="P142" s="88">
        <v>375</v>
      </c>
      <c r="Q142" s="33">
        <v>494</v>
      </c>
      <c r="R142" s="88">
        <v>2060</v>
      </c>
      <c r="S142" s="33">
        <f t="shared" si="90"/>
        <v>1125</v>
      </c>
      <c r="T142" s="33">
        <f t="shared" si="91"/>
        <v>4146</v>
      </c>
      <c r="U142" s="35">
        <f t="shared" si="96"/>
        <v>2898.901073550392</v>
      </c>
      <c r="V142" s="35">
        <f t="shared" si="97"/>
        <v>2372.098926449608</v>
      </c>
      <c r="W142" s="36">
        <f t="shared" si="98"/>
        <v>0</v>
      </c>
      <c r="X142" s="36"/>
      <c r="Y142" s="37">
        <v>26</v>
      </c>
      <c r="Z142" s="37">
        <v>48</v>
      </c>
      <c r="AA142" s="37">
        <v>10</v>
      </c>
      <c r="AB142" s="37">
        <v>26</v>
      </c>
      <c r="AC142" s="37">
        <v>97</v>
      </c>
      <c r="AD142" s="37">
        <v>217</v>
      </c>
      <c r="AE142" s="37">
        <v>192</v>
      </c>
      <c r="AF142" s="37">
        <v>353</v>
      </c>
      <c r="AG142" s="37">
        <v>187</v>
      </c>
      <c r="AH142" s="37">
        <v>394</v>
      </c>
      <c r="AI142" s="37">
        <v>38</v>
      </c>
      <c r="AJ142" s="37">
        <v>90</v>
      </c>
      <c r="AK142" s="37">
        <v>21</v>
      </c>
      <c r="AL142" s="37">
        <v>42</v>
      </c>
      <c r="AM142" s="30">
        <v>1741</v>
      </c>
      <c r="AO142" s="34">
        <v>145</v>
      </c>
      <c r="AP142" s="34">
        <v>81</v>
      </c>
      <c r="AQ142" s="34">
        <v>52</v>
      </c>
      <c r="AR142" s="34">
        <v>238</v>
      </c>
      <c r="AS142" s="34">
        <v>132</v>
      </c>
      <c r="AT142" s="34">
        <v>581</v>
      </c>
      <c r="AU142" s="34">
        <v>131</v>
      </c>
      <c r="AV142" s="34">
        <v>94</v>
      </c>
      <c r="AW142" s="34">
        <v>38</v>
      </c>
      <c r="AX142" s="34">
        <v>137</v>
      </c>
      <c r="AY142" s="34">
        <v>77</v>
      </c>
      <c r="AZ142" s="34">
        <v>112</v>
      </c>
      <c r="BA142" s="34">
        <v>181</v>
      </c>
      <c r="BB142" s="34">
        <v>116</v>
      </c>
      <c r="BC142" s="34">
        <v>126</v>
      </c>
      <c r="BD142" s="34">
        <v>105</v>
      </c>
      <c r="BE142" s="34">
        <v>120</v>
      </c>
      <c r="BF142" s="34">
        <v>73</v>
      </c>
      <c r="BG142" s="34">
        <v>149</v>
      </c>
      <c r="BH142" s="30">
        <f t="shared" si="86"/>
        <v>2688</v>
      </c>
      <c r="BI142" s="37">
        <f t="shared" si="89"/>
        <v>1214</v>
      </c>
      <c r="BJ142" s="37">
        <f t="shared" si="92"/>
        <v>1204</v>
      </c>
      <c r="BK142" s="13">
        <f t="shared" si="93"/>
        <v>2418</v>
      </c>
      <c r="BL142" s="38">
        <f t="shared" si="99"/>
        <v>635.6038192494847</v>
      </c>
      <c r="BM142" s="38">
        <f t="shared" si="100"/>
        <v>1782.3961807505154</v>
      </c>
      <c r="BN142" s="39">
        <f t="shared" si="94"/>
        <v>2.6598457121090025E-157</v>
      </c>
      <c r="BO142" s="40"/>
      <c r="BP142" s="13">
        <v>5.45</v>
      </c>
      <c r="BQ142" s="40">
        <v>4.61</v>
      </c>
      <c r="BR142" s="41"/>
      <c r="BS142" s="41"/>
      <c r="BT142" s="41"/>
      <c r="BU142" s="41"/>
      <c r="BV142" s="41"/>
      <c r="BW142" s="41"/>
      <c r="BY142" s="43"/>
      <c r="BZ142" s="43"/>
      <c r="CA142" s="43"/>
    </row>
    <row r="143" spans="1:79" ht="15.75">
      <c r="A143" s="29" t="s">
        <v>882</v>
      </c>
      <c r="B143" s="129" t="s">
        <v>52</v>
      </c>
      <c r="C143" s="30"/>
      <c r="D143" s="31" t="s">
        <v>331</v>
      </c>
      <c r="E143" s="31" t="s">
        <v>535</v>
      </c>
      <c r="F143" s="31" t="s">
        <v>536</v>
      </c>
      <c r="G143" s="32">
        <f t="shared" si="95"/>
        <v>4.57508514847569</v>
      </c>
      <c r="H143" s="32"/>
      <c r="I143" s="59" t="s">
        <v>621</v>
      </c>
      <c r="J143" s="34" t="s">
        <v>946</v>
      </c>
      <c r="K143" s="33">
        <v>343</v>
      </c>
      <c r="L143" s="88">
        <v>3794</v>
      </c>
      <c r="M143" s="33">
        <v>2399</v>
      </c>
      <c r="N143" s="88">
        <v>11741</v>
      </c>
      <c r="O143" s="33">
        <v>169</v>
      </c>
      <c r="P143" s="88">
        <v>875</v>
      </c>
      <c r="Q143" s="33">
        <v>1174</v>
      </c>
      <c r="R143" s="88">
        <v>4082</v>
      </c>
      <c r="S143" s="33">
        <f t="shared" si="90"/>
        <v>5181</v>
      </c>
      <c r="T143" s="33">
        <f t="shared" si="91"/>
        <v>19396</v>
      </c>
      <c r="U143" s="35">
        <f t="shared" si="96"/>
        <v>13516.6556032343</v>
      </c>
      <c r="V143" s="35">
        <f t="shared" si="97"/>
        <v>11060.3443967657</v>
      </c>
      <c r="W143" s="36">
        <f t="shared" si="98"/>
        <v>0</v>
      </c>
      <c r="X143" s="36"/>
      <c r="Y143" s="37">
        <v>292</v>
      </c>
      <c r="Z143" s="37">
        <v>152</v>
      </c>
      <c r="AA143" s="37">
        <v>146</v>
      </c>
      <c r="AB143" s="37">
        <v>479</v>
      </c>
      <c r="AC143" s="37">
        <v>85</v>
      </c>
      <c r="AD143" s="37">
        <v>245</v>
      </c>
      <c r="AE143" s="37">
        <v>486</v>
      </c>
      <c r="AF143" s="37">
        <v>907</v>
      </c>
      <c r="AG143" s="37">
        <v>308</v>
      </c>
      <c r="AH143" s="37">
        <v>796</v>
      </c>
      <c r="AI143" s="37">
        <v>22</v>
      </c>
      <c r="AJ143" s="37">
        <v>145</v>
      </c>
      <c r="AK143" s="37">
        <v>20</v>
      </c>
      <c r="AL143" s="37">
        <v>87</v>
      </c>
      <c r="AM143" s="30">
        <v>4170</v>
      </c>
      <c r="AO143" s="34">
        <v>403</v>
      </c>
      <c r="AP143" s="34">
        <v>134</v>
      </c>
      <c r="AQ143" s="34">
        <v>107</v>
      </c>
      <c r="AR143" s="34">
        <v>255</v>
      </c>
      <c r="AS143" s="34">
        <v>149</v>
      </c>
      <c r="AT143" s="34">
        <v>583</v>
      </c>
      <c r="AU143" s="34">
        <v>209</v>
      </c>
      <c r="AV143" s="34">
        <v>153</v>
      </c>
      <c r="AW143" s="34">
        <v>69</v>
      </c>
      <c r="AX143" s="34">
        <v>186</v>
      </c>
      <c r="AY143" s="34">
        <v>169</v>
      </c>
      <c r="AZ143" s="34">
        <v>263</v>
      </c>
      <c r="BA143" s="34">
        <v>441</v>
      </c>
      <c r="BB143" s="34">
        <v>294</v>
      </c>
      <c r="BC143" s="34">
        <v>287</v>
      </c>
      <c r="BD143" s="34">
        <v>267</v>
      </c>
      <c r="BE143" s="34">
        <v>321</v>
      </c>
      <c r="BF143" s="34">
        <v>149</v>
      </c>
      <c r="BG143" s="34">
        <v>336</v>
      </c>
      <c r="BH143" s="30">
        <f t="shared" si="86"/>
        <v>4775</v>
      </c>
      <c r="BI143" s="37">
        <f t="shared" si="89"/>
        <v>1418</v>
      </c>
      <c r="BJ143" s="37">
        <f t="shared" si="92"/>
        <v>2930</v>
      </c>
      <c r="BK143" s="13">
        <f t="shared" si="93"/>
        <v>4348</v>
      </c>
      <c r="BL143" s="38">
        <f t="shared" si="99"/>
        <v>1142.9302754742594</v>
      </c>
      <c r="BM143" s="38">
        <f t="shared" si="100"/>
        <v>3205.0697245257406</v>
      </c>
      <c r="BN143" s="39">
        <f t="shared" si="94"/>
        <v>2.6235206899213716E-21</v>
      </c>
      <c r="BO143" s="40"/>
      <c r="BP143" s="13">
        <v>6.47</v>
      </c>
      <c r="BQ143" s="40">
        <v>4.54</v>
      </c>
      <c r="BR143" s="41"/>
      <c r="BS143" s="41"/>
      <c r="BT143" s="41"/>
      <c r="BU143" s="41"/>
      <c r="BV143" s="41"/>
      <c r="BW143" s="41"/>
      <c r="BY143" s="43"/>
      <c r="BZ143" s="43"/>
      <c r="CA143" s="43"/>
    </row>
    <row r="144" spans="1:75" ht="15.75">
      <c r="A144" s="43"/>
      <c r="B144" s="131"/>
      <c r="D144" s="31"/>
      <c r="E144" s="31"/>
      <c r="F144" s="31"/>
      <c r="G144" s="32"/>
      <c r="H144" s="32"/>
      <c r="I144" s="59"/>
      <c r="J144" s="34"/>
      <c r="K144" s="34"/>
      <c r="L144" s="34"/>
      <c r="M144" s="34"/>
      <c r="N144" s="34"/>
      <c r="O144" s="34"/>
      <c r="P144" s="34"/>
      <c r="Q144" s="34"/>
      <c r="R144" s="34"/>
      <c r="S144" s="33">
        <f t="shared" si="90"/>
        <v>0</v>
      </c>
      <c r="T144" s="33">
        <f t="shared" si="91"/>
        <v>0</v>
      </c>
      <c r="U144" s="33"/>
      <c r="V144" s="33"/>
      <c r="W144" s="36"/>
      <c r="X144" s="36"/>
      <c r="BH144" s="30">
        <f t="shared" si="86"/>
        <v>0</v>
      </c>
      <c r="BI144" s="37">
        <f t="shared" si="89"/>
      </c>
      <c r="BJ144" s="37"/>
      <c r="BL144" s="38"/>
      <c r="BM144" s="38"/>
      <c r="BN144" s="39"/>
      <c r="BO144" s="40"/>
      <c r="BQ144" s="40"/>
      <c r="BR144" s="41"/>
      <c r="BS144" s="41"/>
      <c r="BT144" s="41"/>
      <c r="BU144" s="41"/>
      <c r="BV144" s="41"/>
      <c r="BW144" s="41"/>
    </row>
    <row r="145" spans="1:79" ht="15.75">
      <c r="A145" s="29" t="s">
        <v>789</v>
      </c>
      <c r="B145" s="129" t="s">
        <v>790</v>
      </c>
      <c r="C145" s="30"/>
      <c r="D145" s="31" t="s">
        <v>534</v>
      </c>
      <c r="E145" s="31" t="s">
        <v>535</v>
      </c>
      <c r="F145" s="31" t="s">
        <v>536</v>
      </c>
      <c r="G145" s="32">
        <f aca="true" t="shared" si="101" ref="G145:G153">($T145/$V$412)/((MAX($S145,1))/$U$412)</f>
        <v>2.821796557381808</v>
      </c>
      <c r="H145" s="32"/>
      <c r="I145" s="59" t="s">
        <v>754</v>
      </c>
      <c r="J145" s="34" t="s">
        <v>947</v>
      </c>
      <c r="K145" s="33">
        <v>23</v>
      </c>
      <c r="L145" s="88">
        <v>536</v>
      </c>
      <c r="M145" s="33">
        <v>68</v>
      </c>
      <c r="N145" s="88">
        <v>897</v>
      </c>
      <c r="O145" s="33">
        <v>5</v>
      </c>
      <c r="P145" s="88">
        <v>80</v>
      </c>
      <c r="Q145" s="33">
        <v>57</v>
      </c>
      <c r="R145" s="88">
        <v>465</v>
      </c>
      <c r="S145" s="33">
        <f t="shared" si="90"/>
        <v>644</v>
      </c>
      <c r="T145" s="33">
        <f t="shared" si="91"/>
        <v>1487</v>
      </c>
      <c r="U145" s="35">
        <f aca="true" t="shared" si="102" ref="U145:U153">(S145+T145)*($S$412/($S$412+$T$412))</f>
        <v>1171.989790881405</v>
      </c>
      <c r="V145" s="35">
        <f aca="true" t="shared" si="103" ref="V145:V153">(S145+T145)*($T$412/($S$412+$T$412))</f>
        <v>959.010209118595</v>
      </c>
      <c r="W145" s="36">
        <f aca="true" t="shared" si="104" ref="W145:W153">CHITEST(S145:T145,U145:V145)</f>
        <v>5.835040682468999E-117</v>
      </c>
      <c r="X145" s="36"/>
      <c r="Y145" s="37">
        <v>1</v>
      </c>
      <c r="Z145" s="37">
        <v>1</v>
      </c>
      <c r="AA145" s="37">
        <v>2</v>
      </c>
      <c r="AB145" s="37">
        <v>1</v>
      </c>
      <c r="AC145" s="37">
        <v>18</v>
      </c>
      <c r="AD145" s="37">
        <v>33</v>
      </c>
      <c r="AE145" s="37">
        <v>40</v>
      </c>
      <c r="AF145" s="37">
        <v>83</v>
      </c>
      <c r="AG145" s="37">
        <v>50</v>
      </c>
      <c r="AH145" s="37">
        <v>40</v>
      </c>
      <c r="AI145" s="37">
        <v>1</v>
      </c>
      <c r="AJ145" s="37">
        <v>7</v>
      </c>
      <c r="AK145" s="37">
        <v>1</v>
      </c>
      <c r="AL145" s="37">
        <v>1</v>
      </c>
      <c r="AM145" s="30">
        <v>279</v>
      </c>
      <c r="AO145" s="37">
        <v>38</v>
      </c>
      <c r="AP145" s="37">
        <v>28</v>
      </c>
      <c r="AQ145" s="37">
        <v>20</v>
      </c>
      <c r="AR145" s="37">
        <v>91</v>
      </c>
      <c r="AS145" s="37">
        <v>58</v>
      </c>
      <c r="AT145" s="37">
        <v>201</v>
      </c>
      <c r="AU145" s="37">
        <v>36</v>
      </c>
      <c r="AV145" s="37">
        <v>31</v>
      </c>
      <c r="AW145" s="37">
        <v>6</v>
      </c>
      <c r="AX145" s="37">
        <v>26</v>
      </c>
      <c r="AY145" s="37">
        <v>23</v>
      </c>
      <c r="AZ145" s="37">
        <v>36</v>
      </c>
      <c r="BA145" s="37">
        <v>53</v>
      </c>
      <c r="BB145" s="37">
        <v>22</v>
      </c>
      <c r="BC145" s="37">
        <v>38</v>
      </c>
      <c r="BD145" s="37">
        <v>20</v>
      </c>
      <c r="BE145" s="37">
        <v>28</v>
      </c>
      <c r="BF145" s="37">
        <v>10</v>
      </c>
      <c r="BG145" s="37">
        <v>45</v>
      </c>
      <c r="BH145" s="30">
        <f t="shared" si="86"/>
        <v>810</v>
      </c>
      <c r="BI145" s="37">
        <f t="shared" si="89"/>
        <v>423</v>
      </c>
      <c r="BJ145" s="37">
        <f t="shared" si="92"/>
        <v>313</v>
      </c>
      <c r="BK145" s="13">
        <f t="shared" si="93"/>
        <v>736</v>
      </c>
      <c r="BL145" s="38">
        <f aca="true" t="shared" si="105" ref="BL145:BL153">BK145*($BI$412/($BI$412+$BJ$412))</f>
        <v>193.46749833234935</v>
      </c>
      <c r="BM145" s="38">
        <f aca="true" t="shared" si="106" ref="BM145:BM153">BK145*($BJ$412/($BI$412+$BJ$412))</f>
        <v>542.5325016676506</v>
      </c>
      <c r="BN145" s="39">
        <f t="shared" si="94"/>
        <v>2.4903091755512437E-82</v>
      </c>
      <c r="BO145" s="40"/>
      <c r="BP145" s="13">
        <v>4.14</v>
      </c>
      <c r="BQ145" s="40">
        <v>2.96</v>
      </c>
      <c r="BR145" s="41"/>
      <c r="BS145" s="41"/>
      <c r="BT145" s="41"/>
      <c r="BU145" s="41"/>
      <c r="BV145" s="41"/>
      <c r="BW145" s="41"/>
      <c r="BY145" s="40"/>
      <c r="BZ145" s="40"/>
      <c r="CA145" s="40"/>
    </row>
    <row r="146" spans="1:79" ht="15.75">
      <c r="A146" s="29" t="s">
        <v>146</v>
      </c>
      <c r="B146" s="130" t="s">
        <v>147</v>
      </c>
      <c r="D146" s="31" t="s">
        <v>534</v>
      </c>
      <c r="E146" s="31" t="s">
        <v>535</v>
      </c>
      <c r="F146" s="31" t="s">
        <v>536</v>
      </c>
      <c r="G146" s="32">
        <f t="shared" si="101"/>
        <v>2.8835293661751003</v>
      </c>
      <c r="H146" s="32"/>
      <c r="I146" s="59" t="s">
        <v>754</v>
      </c>
      <c r="J146" s="34" t="s">
        <v>948</v>
      </c>
      <c r="K146" s="33">
        <v>68</v>
      </c>
      <c r="L146" s="88">
        <v>493</v>
      </c>
      <c r="M146" s="33">
        <v>172</v>
      </c>
      <c r="N146" s="88">
        <v>589</v>
      </c>
      <c r="O146" s="33">
        <v>39</v>
      </c>
      <c r="P146" s="88">
        <v>151</v>
      </c>
      <c r="Q146" s="33">
        <v>227</v>
      </c>
      <c r="R146" s="88">
        <v>784</v>
      </c>
      <c r="S146" s="33">
        <f t="shared" si="90"/>
        <v>751</v>
      </c>
      <c r="T146" s="33">
        <f t="shared" si="91"/>
        <v>1772</v>
      </c>
      <c r="U146" s="35">
        <f t="shared" si="102"/>
        <v>1387.578715341992</v>
      </c>
      <c r="V146" s="35">
        <f t="shared" si="103"/>
        <v>1135.421284658008</v>
      </c>
      <c r="W146" s="36">
        <f t="shared" si="104"/>
        <v>3.792295236339285E-143</v>
      </c>
      <c r="X146" s="36"/>
      <c r="Y146" s="34">
        <v>6</v>
      </c>
      <c r="Z146" s="34">
        <v>10</v>
      </c>
      <c r="AA146" s="34">
        <v>15</v>
      </c>
      <c r="AB146" s="34">
        <v>32</v>
      </c>
      <c r="AC146" s="34">
        <v>49</v>
      </c>
      <c r="AD146" s="34">
        <v>110</v>
      </c>
      <c r="AE146" s="34">
        <v>81</v>
      </c>
      <c r="AF146" s="34">
        <v>135</v>
      </c>
      <c r="AG146" s="34">
        <v>71</v>
      </c>
      <c r="AH146" s="34">
        <v>111</v>
      </c>
      <c r="AI146" s="34">
        <v>11</v>
      </c>
      <c r="AJ146" s="34">
        <v>16</v>
      </c>
      <c r="AK146" s="34">
        <v>20</v>
      </c>
      <c r="AL146" s="34">
        <v>39</v>
      </c>
      <c r="AM146" s="33">
        <v>706</v>
      </c>
      <c r="AO146" s="37">
        <v>93</v>
      </c>
      <c r="AP146" s="37">
        <v>49</v>
      </c>
      <c r="AQ146" s="37">
        <v>29</v>
      </c>
      <c r="AR146" s="37">
        <v>95</v>
      </c>
      <c r="AS146" s="37">
        <v>33</v>
      </c>
      <c r="AT146" s="37">
        <v>142</v>
      </c>
      <c r="AU146" s="37">
        <v>44</v>
      </c>
      <c r="AV146" s="37">
        <v>52</v>
      </c>
      <c r="AW146" s="37">
        <v>15</v>
      </c>
      <c r="AX146" s="37">
        <v>34</v>
      </c>
      <c r="AY146" s="37">
        <v>41</v>
      </c>
      <c r="AZ146" s="37">
        <v>61</v>
      </c>
      <c r="BA146" s="37">
        <v>124</v>
      </c>
      <c r="BB146" s="37">
        <v>79</v>
      </c>
      <c r="BC146" s="37">
        <v>80</v>
      </c>
      <c r="BD146" s="37">
        <v>57</v>
      </c>
      <c r="BE146" s="37">
        <v>63</v>
      </c>
      <c r="BF146" s="37">
        <v>38</v>
      </c>
      <c r="BG146" s="37">
        <v>63</v>
      </c>
      <c r="BH146" s="30">
        <f t="shared" si="86"/>
        <v>1192</v>
      </c>
      <c r="BI146" s="37">
        <f t="shared" si="89"/>
        <v>381</v>
      </c>
      <c r="BJ146" s="37">
        <f t="shared" si="92"/>
        <v>699</v>
      </c>
      <c r="BK146" s="13">
        <f t="shared" si="93"/>
        <v>1080</v>
      </c>
      <c r="BL146" s="38">
        <f t="shared" si="105"/>
        <v>283.892524726817</v>
      </c>
      <c r="BM146" s="38">
        <f t="shared" si="106"/>
        <v>796.1074752731831</v>
      </c>
      <c r="BN146" s="39">
        <f t="shared" si="94"/>
        <v>1.9096513218174816E-11</v>
      </c>
      <c r="BO146" s="40"/>
      <c r="BP146" s="13">
        <v>3.45</v>
      </c>
      <c r="BQ146" s="40">
        <v>2.86</v>
      </c>
      <c r="BR146" s="41"/>
      <c r="BS146" s="41"/>
      <c r="BT146" s="41"/>
      <c r="BU146" s="41"/>
      <c r="BV146" s="41"/>
      <c r="BW146" s="41"/>
      <c r="BY146" s="40"/>
      <c r="BZ146" s="40"/>
      <c r="CA146" s="40"/>
    </row>
    <row r="147" spans="1:79" ht="15.75">
      <c r="A147" s="29" t="s">
        <v>118</v>
      </c>
      <c r="B147" s="129" t="s">
        <v>119</v>
      </c>
      <c r="C147" s="30"/>
      <c r="D147" s="31" t="s">
        <v>534</v>
      </c>
      <c r="E147" s="31" t="s">
        <v>535</v>
      </c>
      <c r="F147" s="31" t="s">
        <v>536</v>
      </c>
      <c r="G147" s="32">
        <f t="shared" si="101"/>
        <v>5.750687569438313</v>
      </c>
      <c r="H147" s="32"/>
      <c r="I147" s="59" t="s">
        <v>754</v>
      </c>
      <c r="J147" s="34" t="s">
        <v>948</v>
      </c>
      <c r="K147" s="33">
        <v>17</v>
      </c>
      <c r="L147" s="88">
        <v>157</v>
      </c>
      <c r="M147" s="33">
        <v>57</v>
      </c>
      <c r="N147" s="88">
        <v>233</v>
      </c>
      <c r="O147" s="33">
        <v>7</v>
      </c>
      <c r="P147" s="88">
        <v>67</v>
      </c>
      <c r="Q147" s="33">
        <v>231</v>
      </c>
      <c r="R147" s="88">
        <v>646</v>
      </c>
      <c r="S147" s="33">
        <f t="shared" si="90"/>
        <v>248</v>
      </c>
      <c r="T147" s="33">
        <f t="shared" si="91"/>
        <v>1167</v>
      </c>
      <c r="U147" s="35">
        <f t="shared" si="102"/>
        <v>778.2100206931901</v>
      </c>
      <c r="V147" s="35">
        <f t="shared" si="103"/>
        <v>636.7899793068099</v>
      </c>
      <c r="W147" s="36">
        <f t="shared" si="104"/>
        <v>1.3887449599826171E-176</v>
      </c>
      <c r="X147" s="36"/>
      <c r="Y147" s="37">
        <v>5</v>
      </c>
      <c r="Z147" s="37">
        <v>2</v>
      </c>
      <c r="AA147" s="37">
        <v>8</v>
      </c>
      <c r="AB147" s="37">
        <v>14</v>
      </c>
      <c r="AC147" s="37">
        <v>38</v>
      </c>
      <c r="AD147" s="37">
        <v>80</v>
      </c>
      <c r="AE147" s="37">
        <v>97</v>
      </c>
      <c r="AF147" s="37">
        <v>109</v>
      </c>
      <c r="AG147" s="37">
        <v>23</v>
      </c>
      <c r="AH147" s="37">
        <v>57</v>
      </c>
      <c r="AI147" s="37">
        <v>2</v>
      </c>
      <c r="AJ147" s="37">
        <v>15</v>
      </c>
      <c r="AK147" s="37">
        <v>5</v>
      </c>
      <c r="AL147" s="37">
        <v>17</v>
      </c>
      <c r="AM147" s="30">
        <v>472</v>
      </c>
      <c r="AO147" s="37">
        <v>53</v>
      </c>
      <c r="AP147" s="37">
        <v>29</v>
      </c>
      <c r="AQ147" s="37">
        <v>12</v>
      </c>
      <c r="AR147" s="37">
        <v>82</v>
      </c>
      <c r="AS147" s="37">
        <v>30</v>
      </c>
      <c r="AT147" s="37">
        <v>124</v>
      </c>
      <c r="AU147" s="37">
        <v>20</v>
      </c>
      <c r="AV147" s="37">
        <v>30</v>
      </c>
      <c r="AW147" s="37">
        <v>8</v>
      </c>
      <c r="AX147" s="37">
        <v>31</v>
      </c>
      <c r="AY147" s="37">
        <v>24</v>
      </c>
      <c r="AZ147" s="37">
        <v>36</v>
      </c>
      <c r="BA147" s="37">
        <v>56</v>
      </c>
      <c r="BB147" s="37">
        <v>43</v>
      </c>
      <c r="BC147" s="37">
        <v>35</v>
      </c>
      <c r="BD147" s="37">
        <v>38</v>
      </c>
      <c r="BE147" s="37">
        <v>46</v>
      </c>
      <c r="BF147" s="37">
        <v>24</v>
      </c>
      <c r="BG147" s="37">
        <v>40</v>
      </c>
      <c r="BH147" s="30">
        <f t="shared" si="86"/>
        <v>761</v>
      </c>
      <c r="BI147" s="37">
        <f t="shared" si="89"/>
        <v>294</v>
      </c>
      <c r="BJ147" s="37">
        <f t="shared" si="92"/>
        <v>395</v>
      </c>
      <c r="BK147" s="13">
        <f t="shared" si="93"/>
        <v>689</v>
      </c>
      <c r="BL147" s="38">
        <f t="shared" si="105"/>
        <v>181.1129162377564</v>
      </c>
      <c r="BM147" s="38">
        <f t="shared" si="106"/>
        <v>507.88708376224366</v>
      </c>
      <c r="BN147" s="39">
        <f t="shared" si="94"/>
        <v>1.5141826885291965E-22</v>
      </c>
      <c r="BO147" s="40"/>
      <c r="BP147" s="13">
        <v>11.12</v>
      </c>
      <c r="BQ147" s="40">
        <v>5.26</v>
      </c>
      <c r="BR147" s="41"/>
      <c r="BS147" s="41"/>
      <c r="BT147" s="41"/>
      <c r="BU147" s="41"/>
      <c r="BV147" s="41"/>
      <c r="BW147" s="41"/>
      <c r="BY147" s="40"/>
      <c r="BZ147" s="40"/>
      <c r="CA147" s="40"/>
    </row>
    <row r="148" spans="1:79" ht="15.75">
      <c r="A148" s="29" t="s">
        <v>401</v>
      </c>
      <c r="B148" s="129" t="s">
        <v>401</v>
      </c>
      <c r="C148" s="30"/>
      <c r="D148" s="44" t="s">
        <v>705</v>
      </c>
      <c r="E148" s="31" t="s">
        <v>784</v>
      </c>
      <c r="F148" s="31" t="s">
        <v>536</v>
      </c>
      <c r="G148" s="32">
        <f t="shared" si="101"/>
        <v>6.754894953817882</v>
      </c>
      <c r="H148" s="32"/>
      <c r="I148" s="59" t="s">
        <v>754</v>
      </c>
      <c r="J148" s="34" t="s">
        <v>949</v>
      </c>
      <c r="K148" s="33">
        <v>10</v>
      </c>
      <c r="L148" s="88">
        <v>156</v>
      </c>
      <c r="M148" s="33">
        <v>39</v>
      </c>
      <c r="N148" s="88">
        <v>379</v>
      </c>
      <c r="O148" s="33">
        <v>4</v>
      </c>
      <c r="P148" s="88">
        <v>31</v>
      </c>
      <c r="Q148" s="33">
        <v>76</v>
      </c>
      <c r="R148" s="88">
        <v>617</v>
      </c>
      <c r="S148" s="33">
        <f t="shared" si="90"/>
        <v>201</v>
      </c>
      <c r="T148" s="33">
        <f t="shared" si="91"/>
        <v>1111</v>
      </c>
      <c r="U148" s="35">
        <f t="shared" si="102"/>
        <v>721.5629308476788</v>
      </c>
      <c r="V148" s="35">
        <f t="shared" si="103"/>
        <v>590.4370691523212</v>
      </c>
      <c r="W148" s="36">
        <f t="shared" si="104"/>
        <v>1.6934390958128332E-183</v>
      </c>
      <c r="X148" s="36"/>
      <c r="Y148" s="37">
        <v>7</v>
      </c>
      <c r="Z148" s="37">
        <v>14</v>
      </c>
      <c r="AA148" s="37">
        <v>2</v>
      </c>
      <c r="AB148" s="37">
        <v>2</v>
      </c>
      <c r="AC148" s="37">
        <v>2</v>
      </c>
      <c r="AD148" s="37">
        <v>1</v>
      </c>
      <c r="AE148" s="37">
        <v>2</v>
      </c>
      <c r="AF148" s="37">
        <v>4</v>
      </c>
      <c r="AG148" s="37">
        <v>1</v>
      </c>
      <c r="AH148" s="37">
        <v>0</v>
      </c>
      <c r="AI148" s="37">
        <v>3</v>
      </c>
      <c r="AJ148" s="37">
        <v>0</v>
      </c>
      <c r="AK148" s="37">
        <v>3</v>
      </c>
      <c r="AL148" s="37">
        <v>7</v>
      </c>
      <c r="AM148" s="30">
        <v>48</v>
      </c>
      <c r="AO148" s="37">
        <v>16</v>
      </c>
      <c r="AP148" s="37">
        <v>8</v>
      </c>
      <c r="AQ148" s="37">
        <v>4</v>
      </c>
      <c r="AR148" s="37">
        <v>9</v>
      </c>
      <c r="AS148" s="37">
        <v>4</v>
      </c>
      <c r="AT148" s="37">
        <v>16</v>
      </c>
      <c r="AU148" s="37">
        <v>5</v>
      </c>
      <c r="AV148" s="37">
        <v>2</v>
      </c>
      <c r="AW148" s="37">
        <v>3</v>
      </c>
      <c r="AX148" s="37">
        <v>4</v>
      </c>
      <c r="AY148" s="37">
        <v>9</v>
      </c>
      <c r="AZ148" s="37">
        <v>13</v>
      </c>
      <c r="BA148" s="37">
        <v>27</v>
      </c>
      <c r="BB148" s="37">
        <v>10</v>
      </c>
      <c r="BC148" s="37">
        <v>10</v>
      </c>
      <c r="BD148" s="37">
        <v>6</v>
      </c>
      <c r="BE148" s="37">
        <v>11</v>
      </c>
      <c r="BF148" s="37">
        <v>6</v>
      </c>
      <c r="BG148" s="37">
        <v>13</v>
      </c>
      <c r="BH148" s="30">
        <f t="shared" si="86"/>
        <v>176</v>
      </c>
      <c r="BI148" s="37">
        <f t="shared" si="89"/>
        <v>39</v>
      </c>
      <c r="BJ148" s="37">
        <f t="shared" si="92"/>
        <v>121</v>
      </c>
      <c r="BK148" s="13">
        <f t="shared" si="93"/>
        <v>160</v>
      </c>
      <c r="BL148" s="38">
        <f t="shared" si="105"/>
        <v>42.05815181138029</v>
      </c>
      <c r="BM148" s="38">
        <f t="shared" si="106"/>
        <v>117.94184818861972</v>
      </c>
      <c r="BN148" s="39">
        <f t="shared" si="94"/>
        <v>0.5828426516477466</v>
      </c>
      <c r="BO148" s="40"/>
      <c r="BP148" s="13">
        <v>7.61</v>
      </c>
      <c r="BQ148" s="40">
        <v>7.14</v>
      </c>
      <c r="BR148" s="41"/>
      <c r="BS148" s="41"/>
      <c r="BT148" s="41"/>
      <c r="BU148" s="41"/>
      <c r="BV148" s="41"/>
      <c r="BW148" s="41"/>
      <c r="BY148" s="40"/>
      <c r="BZ148" s="40"/>
      <c r="CA148" s="40"/>
    </row>
    <row r="149" spans="1:79" ht="15.75">
      <c r="A149" s="29" t="s">
        <v>402</v>
      </c>
      <c r="B149" s="129" t="s">
        <v>210</v>
      </c>
      <c r="C149" s="30"/>
      <c r="D149" s="31" t="s">
        <v>534</v>
      </c>
      <c r="E149" s="31" t="s">
        <v>535</v>
      </c>
      <c r="F149" s="31" t="s">
        <v>536</v>
      </c>
      <c r="G149" s="32">
        <f t="shared" si="101"/>
        <v>3.773683958482981</v>
      </c>
      <c r="H149" s="32"/>
      <c r="I149" s="59" t="s">
        <v>754</v>
      </c>
      <c r="J149" s="34" t="s">
        <v>1074</v>
      </c>
      <c r="K149" s="33">
        <v>58</v>
      </c>
      <c r="L149" s="89">
        <v>504</v>
      </c>
      <c r="M149" s="33">
        <v>217</v>
      </c>
      <c r="N149" s="89">
        <v>736</v>
      </c>
      <c r="O149" s="33">
        <v>36</v>
      </c>
      <c r="P149" s="89">
        <v>130</v>
      </c>
      <c r="Q149" s="33">
        <v>379</v>
      </c>
      <c r="R149" s="89">
        <v>916</v>
      </c>
      <c r="S149" s="33">
        <f t="shared" si="90"/>
        <v>728</v>
      </c>
      <c r="T149" s="33">
        <f t="shared" si="91"/>
        <v>2248</v>
      </c>
      <c r="U149" s="35">
        <f t="shared" si="102"/>
        <v>1636.7159163130275</v>
      </c>
      <c r="V149" s="35">
        <f t="shared" si="103"/>
        <v>1339.2840836869725</v>
      </c>
      <c r="W149" s="36">
        <f t="shared" si="104"/>
        <v>8.58253521573908E-246</v>
      </c>
      <c r="X149" s="36"/>
      <c r="Y149" s="37">
        <v>7</v>
      </c>
      <c r="Z149" s="37">
        <v>5</v>
      </c>
      <c r="AA149" s="37">
        <v>18</v>
      </c>
      <c r="AB149" s="37">
        <v>47</v>
      </c>
      <c r="AC149" s="37">
        <v>28</v>
      </c>
      <c r="AD149" s="37">
        <v>80</v>
      </c>
      <c r="AE149" s="37">
        <v>49</v>
      </c>
      <c r="AF149" s="37">
        <v>118</v>
      </c>
      <c r="AG149" s="37">
        <v>24</v>
      </c>
      <c r="AH149" s="37">
        <v>28</v>
      </c>
      <c r="AI149" s="37">
        <v>2</v>
      </c>
      <c r="AJ149" s="37">
        <v>10</v>
      </c>
      <c r="AK149" s="37">
        <v>10</v>
      </c>
      <c r="AL149" s="37">
        <v>18</v>
      </c>
      <c r="AM149" s="30">
        <v>444</v>
      </c>
      <c r="AO149" s="37">
        <v>80</v>
      </c>
      <c r="AP149" s="37">
        <v>65</v>
      </c>
      <c r="AQ149" s="37">
        <v>35</v>
      </c>
      <c r="AR149" s="37">
        <v>125</v>
      </c>
      <c r="AS149" s="37">
        <v>63</v>
      </c>
      <c r="AT149" s="37">
        <v>254</v>
      </c>
      <c r="AU149" s="37">
        <v>62</v>
      </c>
      <c r="AV149" s="37">
        <v>64</v>
      </c>
      <c r="AW149" s="37">
        <v>21</v>
      </c>
      <c r="AX149" s="37">
        <v>48</v>
      </c>
      <c r="AY149" s="37">
        <v>41</v>
      </c>
      <c r="AZ149" s="37">
        <v>62</v>
      </c>
      <c r="BA149" s="37">
        <v>128</v>
      </c>
      <c r="BB149" s="37">
        <v>65</v>
      </c>
      <c r="BC149" s="37">
        <v>96</v>
      </c>
      <c r="BD149" s="37">
        <v>84</v>
      </c>
      <c r="BE149" s="37">
        <v>75</v>
      </c>
      <c r="BF149" s="37">
        <v>39</v>
      </c>
      <c r="BG149" s="37">
        <v>82</v>
      </c>
      <c r="BH149" s="30">
        <f t="shared" si="86"/>
        <v>1489</v>
      </c>
      <c r="BI149" s="37">
        <f t="shared" si="89"/>
        <v>589</v>
      </c>
      <c r="BJ149" s="37">
        <f t="shared" si="92"/>
        <v>752</v>
      </c>
      <c r="BK149" s="13">
        <f t="shared" si="93"/>
        <v>1341</v>
      </c>
      <c r="BL149" s="38">
        <f t="shared" si="105"/>
        <v>352.4998848691311</v>
      </c>
      <c r="BM149" s="38">
        <f t="shared" si="106"/>
        <v>988.500115130869</v>
      </c>
      <c r="BN149" s="39">
        <f t="shared" si="94"/>
        <v>9.798619540349328E-49</v>
      </c>
      <c r="BO149" s="40"/>
      <c r="BP149" s="13">
        <v>5.87</v>
      </c>
      <c r="BQ149" s="40">
        <v>3.49</v>
      </c>
      <c r="BR149" s="41"/>
      <c r="BS149" s="41"/>
      <c r="BT149" s="41"/>
      <c r="BU149" s="41"/>
      <c r="BV149" s="41"/>
      <c r="BW149" s="41"/>
      <c r="BY149" s="40"/>
      <c r="BZ149" s="40"/>
      <c r="CA149" s="40"/>
    </row>
    <row r="150" spans="1:79" ht="15.75">
      <c r="A150" s="29" t="s">
        <v>108</v>
      </c>
      <c r="B150" s="129" t="s">
        <v>209</v>
      </c>
      <c r="C150" s="30"/>
      <c r="D150" s="31" t="s">
        <v>331</v>
      </c>
      <c r="E150" s="31" t="s">
        <v>535</v>
      </c>
      <c r="F150" s="31" t="s">
        <v>536</v>
      </c>
      <c r="G150" s="32">
        <f t="shared" si="101"/>
        <v>4.369734839661603</v>
      </c>
      <c r="H150" s="32"/>
      <c r="I150" s="59" t="s">
        <v>754</v>
      </c>
      <c r="J150" s="34" t="s">
        <v>1075</v>
      </c>
      <c r="K150" s="33">
        <v>24</v>
      </c>
      <c r="L150" s="2">
        <v>188</v>
      </c>
      <c r="M150" s="33">
        <v>55</v>
      </c>
      <c r="N150" s="2">
        <v>326</v>
      </c>
      <c r="O150" s="33">
        <v>10</v>
      </c>
      <c r="P150" s="2">
        <v>49</v>
      </c>
      <c r="Q150" s="33">
        <v>145</v>
      </c>
      <c r="R150" s="2">
        <v>443</v>
      </c>
      <c r="S150" s="33">
        <f t="shared" si="90"/>
        <v>271</v>
      </c>
      <c r="T150" s="33">
        <f t="shared" si="91"/>
        <v>969</v>
      </c>
      <c r="U150" s="35">
        <f t="shared" si="102"/>
        <v>681.964965130428</v>
      </c>
      <c r="V150" s="35">
        <f t="shared" si="103"/>
        <v>558.035034869572</v>
      </c>
      <c r="W150" s="36">
        <f t="shared" si="104"/>
        <v>1.0775962917263766E-121</v>
      </c>
      <c r="X150" s="36"/>
      <c r="Y150" s="37">
        <v>3</v>
      </c>
      <c r="Z150" s="37">
        <v>7</v>
      </c>
      <c r="AA150" s="37">
        <v>1</v>
      </c>
      <c r="AB150" s="37">
        <v>2</v>
      </c>
      <c r="AC150" s="37">
        <v>2</v>
      </c>
      <c r="AD150" s="37">
        <v>15</v>
      </c>
      <c r="AE150" s="37">
        <v>26</v>
      </c>
      <c r="AF150" s="37">
        <v>47</v>
      </c>
      <c r="AG150" s="37">
        <v>17</v>
      </c>
      <c r="AH150" s="37">
        <v>33</v>
      </c>
      <c r="AI150" s="37">
        <v>3</v>
      </c>
      <c r="AJ150" s="37">
        <v>2</v>
      </c>
      <c r="AK150" s="37">
        <v>6</v>
      </c>
      <c r="AL150" s="37">
        <v>11</v>
      </c>
      <c r="AM150" s="30">
        <v>175</v>
      </c>
      <c r="AO150" s="37">
        <v>21</v>
      </c>
      <c r="AP150" s="37">
        <v>19</v>
      </c>
      <c r="AQ150" s="37">
        <v>9</v>
      </c>
      <c r="AR150" s="37">
        <v>29</v>
      </c>
      <c r="AS150" s="37">
        <v>17</v>
      </c>
      <c r="AT150" s="37">
        <v>52</v>
      </c>
      <c r="AU150" s="37">
        <v>16</v>
      </c>
      <c r="AV150" s="37">
        <v>19</v>
      </c>
      <c r="AW150" s="37">
        <v>6</v>
      </c>
      <c r="AX150" s="37">
        <v>10</v>
      </c>
      <c r="AY150" s="37">
        <v>13</v>
      </c>
      <c r="AZ150" s="37">
        <v>20</v>
      </c>
      <c r="BA150" s="37">
        <v>30</v>
      </c>
      <c r="BB150" s="37">
        <v>17</v>
      </c>
      <c r="BC150" s="37">
        <v>17</v>
      </c>
      <c r="BD150" s="37">
        <v>17</v>
      </c>
      <c r="BE150" s="37">
        <v>14</v>
      </c>
      <c r="BF150" s="37">
        <v>5</v>
      </c>
      <c r="BG150" s="37">
        <v>19</v>
      </c>
      <c r="BH150" s="30">
        <f t="shared" si="86"/>
        <v>350</v>
      </c>
      <c r="BI150" s="37">
        <f t="shared" si="89"/>
        <v>139</v>
      </c>
      <c r="BJ150" s="37">
        <f t="shared" si="92"/>
        <v>173</v>
      </c>
      <c r="BK150" s="13">
        <f t="shared" si="93"/>
        <v>312</v>
      </c>
      <c r="BL150" s="38">
        <f t="shared" si="105"/>
        <v>82.01339603219157</v>
      </c>
      <c r="BM150" s="38">
        <f t="shared" si="106"/>
        <v>229.98660396780843</v>
      </c>
      <c r="BN150" s="39">
        <f t="shared" si="94"/>
        <v>2.315355224825047E-13</v>
      </c>
      <c r="BO150" s="40"/>
      <c r="BP150" s="13">
        <v>5.45</v>
      </c>
      <c r="BQ150" s="40">
        <v>4.35</v>
      </c>
      <c r="BR150" s="41"/>
      <c r="BS150" s="41"/>
      <c r="BT150" s="41"/>
      <c r="BU150" s="41"/>
      <c r="BV150" s="41"/>
      <c r="BW150" s="41"/>
      <c r="BY150" s="40"/>
      <c r="BZ150" s="40"/>
      <c r="CA150" s="40"/>
    </row>
    <row r="151" spans="1:79" ht="15.75">
      <c r="A151" s="29" t="s">
        <v>137</v>
      </c>
      <c r="B151" s="130" t="s">
        <v>137</v>
      </c>
      <c r="C151" s="30"/>
      <c r="D151" s="31" t="s">
        <v>534</v>
      </c>
      <c r="E151" s="31" t="s">
        <v>535</v>
      </c>
      <c r="F151" s="31" t="s">
        <v>536</v>
      </c>
      <c r="G151" s="32">
        <f t="shared" si="101"/>
        <v>4.376472992874524</v>
      </c>
      <c r="H151" s="32"/>
      <c r="I151" s="59" t="s">
        <v>754</v>
      </c>
      <c r="J151" s="34" t="s">
        <v>1076</v>
      </c>
      <c r="K151" s="33">
        <v>54</v>
      </c>
      <c r="L151" s="2">
        <v>455</v>
      </c>
      <c r="M151" s="33">
        <v>151</v>
      </c>
      <c r="N151" s="2">
        <v>728</v>
      </c>
      <c r="O151" s="33">
        <v>27</v>
      </c>
      <c r="P151" s="2">
        <v>154</v>
      </c>
      <c r="Q151" s="33">
        <v>429</v>
      </c>
      <c r="R151" s="2">
        <v>1163</v>
      </c>
      <c r="S151" s="33">
        <f t="shared" si="90"/>
        <v>690</v>
      </c>
      <c r="T151" s="33">
        <f t="shared" si="91"/>
        <v>2471</v>
      </c>
      <c r="U151" s="35">
        <f t="shared" si="102"/>
        <v>1738.4606893365187</v>
      </c>
      <c r="V151" s="35">
        <f t="shared" si="103"/>
        <v>1422.5393106634813</v>
      </c>
      <c r="W151" s="36">
        <f t="shared" si="104"/>
        <v>1.6577639135301745E-307</v>
      </c>
      <c r="X151" s="36"/>
      <c r="Y151" s="34">
        <v>12</v>
      </c>
      <c r="Z151" s="34">
        <v>5</v>
      </c>
      <c r="AA151" s="34">
        <v>13</v>
      </c>
      <c r="AB151" s="34">
        <v>25</v>
      </c>
      <c r="AC151" s="34">
        <v>75</v>
      </c>
      <c r="AD151" s="34">
        <v>137</v>
      </c>
      <c r="AE151" s="34">
        <v>132</v>
      </c>
      <c r="AF151" s="34">
        <v>192</v>
      </c>
      <c r="AG151" s="34">
        <v>95</v>
      </c>
      <c r="AH151" s="34">
        <v>143</v>
      </c>
      <c r="AI151" s="34">
        <v>3</v>
      </c>
      <c r="AJ151" s="34">
        <v>14</v>
      </c>
      <c r="AK151" s="34">
        <v>12</v>
      </c>
      <c r="AL151" s="34">
        <v>27</v>
      </c>
      <c r="AM151" s="33">
        <v>885</v>
      </c>
      <c r="AO151" s="37">
        <v>71</v>
      </c>
      <c r="AP151" s="37">
        <v>61</v>
      </c>
      <c r="AQ151" s="37">
        <v>36</v>
      </c>
      <c r="AR151" s="37">
        <v>89</v>
      </c>
      <c r="AS151" s="37">
        <v>52</v>
      </c>
      <c r="AT151" s="37">
        <v>190</v>
      </c>
      <c r="AU151" s="37">
        <v>45</v>
      </c>
      <c r="AV151" s="37">
        <v>31</v>
      </c>
      <c r="AW151" s="37">
        <v>7</v>
      </c>
      <c r="AX151" s="37">
        <v>45</v>
      </c>
      <c r="AY151" s="37">
        <v>32</v>
      </c>
      <c r="AZ151" s="37">
        <v>55</v>
      </c>
      <c r="BA151" s="37">
        <v>99</v>
      </c>
      <c r="BB151" s="37">
        <v>56</v>
      </c>
      <c r="BC151" s="37">
        <v>51</v>
      </c>
      <c r="BD151" s="37">
        <v>51</v>
      </c>
      <c r="BE151" s="37">
        <v>62</v>
      </c>
      <c r="BF151" s="37">
        <v>23</v>
      </c>
      <c r="BG151" s="37">
        <v>53</v>
      </c>
      <c r="BH151" s="30">
        <f t="shared" si="86"/>
        <v>1109</v>
      </c>
      <c r="BI151" s="37">
        <f t="shared" si="89"/>
        <v>414</v>
      </c>
      <c r="BJ151" s="37">
        <f t="shared" si="92"/>
        <v>553</v>
      </c>
      <c r="BK151" s="13">
        <f t="shared" si="93"/>
        <v>967</v>
      </c>
      <c r="BL151" s="38">
        <f t="shared" si="105"/>
        <v>254.18895501002964</v>
      </c>
      <c r="BM151" s="38">
        <f t="shared" si="106"/>
        <v>712.8110449899704</v>
      </c>
      <c r="BN151" s="39">
        <f t="shared" si="94"/>
        <v>1.7119605413614262E-31</v>
      </c>
      <c r="BO151" s="40"/>
      <c r="BP151" s="13">
        <v>6.63</v>
      </c>
      <c r="BQ151" s="40">
        <v>4.16</v>
      </c>
      <c r="BR151" s="41"/>
      <c r="BS151" s="41"/>
      <c r="BT151" s="41"/>
      <c r="BU151" s="41"/>
      <c r="BV151" s="41"/>
      <c r="BW151" s="41"/>
      <c r="BY151" s="40"/>
      <c r="BZ151" s="40"/>
      <c r="CA151" s="40"/>
    </row>
    <row r="152" spans="1:79" ht="15.75">
      <c r="A152" s="29" t="s">
        <v>399</v>
      </c>
      <c r="B152" s="130" t="s">
        <v>400</v>
      </c>
      <c r="C152" s="30"/>
      <c r="D152" s="31" t="s">
        <v>814</v>
      </c>
      <c r="E152" s="31" t="s">
        <v>814</v>
      </c>
      <c r="F152" s="31" t="s">
        <v>815</v>
      </c>
      <c r="G152" s="32">
        <f t="shared" si="101"/>
        <v>2.688581951915632</v>
      </c>
      <c r="H152" s="32"/>
      <c r="I152" s="59" t="s">
        <v>754</v>
      </c>
      <c r="J152" s="34" t="s">
        <v>950</v>
      </c>
      <c r="K152" s="33">
        <v>1</v>
      </c>
      <c r="L152" s="2">
        <v>15</v>
      </c>
      <c r="M152" s="33">
        <v>9</v>
      </c>
      <c r="N152" s="2">
        <v>33</v>
      </c>
      <c r="O152" s="33">
        <v>0</v>
      </c>
      <c r="P152" s="2">
        <v>4</v>
      </c>
      <c r="Q152" s="33">
        <v>1</v>
      </c>
      <c r="R152" s="2">
        <v>1</v>
      </c>
      <c r="S152" s="33">
        <f t="shared" si="90"/>
        <v>20</v>
      </c>
      <c r="T152" s="33">
        <f t="shared" si="91"/>
        <v>44</v>
      </c>
      <c r="U152" s="35">
        <f t="shared" si="102"/>
        <v>35.198191748667256</v>
      </c>
      <c r="V152" s="35">
        <f t="shared" si="103"/>
        <v>28.801808251332744</v>
      </c>
      <c r="W152" s="36">
        <f t="shared" si="104"/>
        <v>0.00013417442966198048</v>
      </c>
      <c r="X152" s="36"/>
      <c r="Y152" s="34">
        <v>0</v>
      </c>
      <c r="Z152" s="34">
        <v>0</v>
      </c>
      <c r="AA152" s="34">
        <v>0</v>
      </c>
      <c r="AB152" s="34">
        <v>0</v>
      </c>
      <c r="AC152" s="34">
        <v>0</v>
      </c>
      <c r="AD152" s="34">
        <v>0</v>
      </c>
      <c r="AE152" s="34">
        <v>0</v>
      </c>
      <c r="AF152" s="34">
        <v>0</v>
      </c>
      <c r="AG152" s="34">
        <v>0</v>
      </c>
      <c r="AH152" s="34">
        <v>0</v>
      </c>
      <c r="AI152" s="34">
        <v>0</v>
      </c>
      <c r="AJ152" s="34">
        <v>0</v>
      </c>
      <c r="AK152" s="34">
        <v>0</v>
      </c>
      <c r="AL152" s="34">
        <v>0</v>
      </c>
      <c r="AM152" s="33">
        <v>0</v>
      </c>
      <c r="AO152" s="37">
        <v>0</v>
      </c>
      <c r="AP152" s="37">
        <v>2</v>
      </c>
      <c r="AQ152" s="37">
        <v>2</v>
      </c>
      <c r="AR152" s="37">
        <v>2</v>
      </c>
      <c r="AS152" s="37">
        <v>0</v>
      </c>
      <c r="AT152" s="37">
        <v>2</v>
      </c>
      <c r="AU152" s="37">
        <v>3</v>
      </c>
      <c r="AV152" s="37">
        <v>3</v>
      </c>
      <c r="AW152" s="37">
        <v>0</v>
      </c>
      <c r="AX152" s="37">
        <v>1</v>
      </c>
      <c r="AY152" s="37">
        <v>0</v>
      </c>
      <c r="AZ152" s="37">
        <v>1</v>
      </c>
      <c r="BA152" s="37">
        <v>1</v>
      </c>
      <c r="BB152" s="37">
        <v>0</v>
      </c>
      <c r="BC152" s="37">
        <v>2</v>
      </c>
      <c r="BD152" s="37">
        <v>1</v>
      </c>
      <c r="BE152" s="37">
        <v>1</v>
      </c>
      <c r="BF152" s="37">
        <v>0</v>
      </c>
      <c r="BG152" s="37">
        <v>0</v>
      </c>
      <c r="BH152" s="30">
        <f t="shared" si="86"/>
        <v>21</v>
      </c>
      <c r="BI152" s="37">
        <f t="shared" si="89"/>
        <v>10</v>
      </c>
      <c r="BJ152" s="37">
        <f t="shared" si="92"/>
        <v>6</v>
      </c>
      <c r="BK152" s="13">
        <f t="shared" si="93"/>
        <v>16</v>
      </c>
      <c r="BL152" s="38">
        <f t="shared" si="105"/>
        <v>4.205815181138029</v>
      </c>
      <c r="BM152" s="38">
        <f t="shared" si="106"/>
        <v>11.794184818861972</v>
      </c>
      <c r="BN152" s="39">
        <f t="shared" si="94"/>
        <v>0.0009992500776551247</v>
      </c>
      <c r="BO152" s="40"/>
      <c r="BP152" s="13">
        <v>9.27</v>
      </c>
      <c r="BQ152" s="40">
        <v>2.4</v>
      </c>
      <c r="BR152" s="41"/>
      <c r="BS152" s="41"/>
      <c r="BT152" s="41"/>
      <c r="BU152" s="41"/>
      <c r="BV152" s="41"/>
      <c r="BW152" s="41"/>
      <c r="BY152" s="40"/>
      <c r="BZ152" s="40"/>
      <c r="CA152" s="40"/>
    </row>
    <row r="153" spans="1:79" ht="15.75">
      <c r="A153" s="49" t="s">
        <v>268</v>
      </c>
      <c r="B153" s="129" t="s">
        <v>253</v>
      </c>
      <c r="C153" s="30"/>
      <c r="D153" s="31" t="s">
        <v>749</v>
      </c>
      <c r="E153" s="31" t="s">
        <v>535</v>
      </c>
      <c r="F153" s="31" t="s">
        <v>536</v>
      </c>
      <c r="G153" s="32">
        <f t="shared" si="101"/>
        <v>3.059732995782774</v>
      </c>
      <c r="H153" s="32"/>
      <c r="I153" s="59" t="s">
        <v>930</v>
      </c>
      <c r="J153" s="34" t="s">
        <v>1077</v>
      </c>
      <c r="K153" s="33">
        <v>21</v>
      </c>
      <c r="L153" s="2">
        <v>234</v>
      </c>
      <c r="M153" s="33">
        <v>49</v>
      </c>
      <c r="N153" s="2">
        <v>261</v>
      </c>
      <c r="O153" s="33">
        <v>40</v>
      </c>
      <c r="P153" s="2">
        <v>110</v>
      </c>
      <c r="Q153" s="68">
        <v>157</v>
      </c>
      <c r="R153" s="2">
        <v>547</v>
      </c>
      <c r="S153" s="33">
        <f t="shared" si="90"/>
        <v>405</v>
      </c>
      <c r="T153" s="33">
        <f t="shared" si="91"/>
        <v>1014</v>
      </c>
      <c r="U153" s="35">
        <f t="shared" si="102"/>
        <v>780.4099076774818</v>
      </c>
      <c r="V153" s="35">
        <f t="shared" si="103"/>
        <v>638.5900923225182</v>
      </c>
      <c r="W153" s="36">
        <f t="shared" si="104"/>
        <v>2.8974514774683515E-89</v>
      </c>
      <c r="X153" s="36"/>
      <c r="Y153" s="37">
        <v>33</v>
      </c>
      <c r="Z153" s="37">
        <v>81</v>
      </c>
      <c r="AA153" s="37">
        <v>14</v>
      </c>
      <c r="AB153" s="37">
        <v>50</v>
      </c>
      <c r="AC153" s="37">
        <v>28</v>
      </c>
      <c r="AD153" s="37">
        <v>32</v>
      </c>
      <c r="AE153" s="37">
        <v>80</v>
      </c>
      <c r="AF153" s="37">
        <v>88</v>
      </c>
      <c r="AG153" s="37">
        <v>56</v>
      </c>
      <c r="AH153" s="37">
        <v>87</v>
      </c>
      <c r="AI153" s="37">
        <v>38</v>
      </c>
      <c r="AJ153" s="37">
        <v>76</v>
      </c>
      <c r="AK153" s="37">
        <v>34</v>
      </c>
      <c r="AL153" s="37">
        <v>120</v>
      </c>
      <c r="AM153" s="30">
        <v>817</v>
      </c>
      <c r="AO153" s="37">
        <v>33</v>
      </c>
      <c r="AP153" s="37">
        <v>29</v>
      </c>
      <c r="AQ153" s="37">
        <v>21</v>
      </c>
      <c r="AR153" s="37">
        <v>64</v>
      </c>
      <c r="AS153" s="37">
        <v>36</v>
      </c>
      <c r="AT153" s="37">
        <v>109</v>
      </c>
      <c r="AU153" s="37">
        <v>16</v>
      </c>
      <c r="AV153" s="37">
        <v>19</v>
      </c>
      <c r="AW153" s="37">
        <v>16</v>
      </c>
      <c r="AX153" s="37">
        <v>19</v>
      </c>
      <c r="AY153" s="37">
        <v>16</v>
      </c>
      <c r="AZ153" s="37">
        <v>36</v>
      </c>
      <c r="BA153" s="37">
        <v>64</v>
      </c>
      <c r="BB153" s="37">
        <v>35</v>
      </c>
      <c r="BC153" s="37">
        <v>35</v>
      </c>
      <c r="BD153" s="37">
        <v>30</v>
      </c>
      <c r="BE153" s="37">
        <v>21</v>
      </c>
      <c r="BF153" s="37">
        <v>24</v>
      </c>
      <c r="BG153" s="37">
        <v>32</v>
      </c>
      <c r="BH153" s="30">
        <f>SUM(AO153:BG153)</f>
        <v>655</v>
      </c>
      <c r="BI153" s="37">
        <f t="shared" si="89"/>
        <v>260</v>
      </c>
      <c r="BJ153" s="37">
        <f t="shared" si="92"/>
        <v>326</v>
      </c>
      <c r="BK153" s="13">
        <f t="shared" si="93"/>
        <v>586</v>
      </c>
      <c r="BL153" s="38">
        <f t="shared" si="105"/>
        <v>154.03798100918033</v>
      </c>
      <c r="BM153" s="38">
        <f t="shared" si="106"/>
        <v>431.96201899081973</v>
      </c>
      <c r="BN153" s="39">
        <f t="shared" si="94"/>
        <v>2.677750549019037E-23</v>
      </c>
      <c r="BO153" s="40"/>
      <c r="BP153" s="13">
        <v>3.13</v>
      </c>
      <c r="BQ153" s="40">
        <v>3.15</v>
      </c>
      <c r="BR153" s="41"/>
      <c r="BS153" s="41"/>
      <c r="BT153" s="41"/>
      <c r="BU153" s="41"/>
      <c r="BV153" s="41"/>
      <c r="BW153" s="41"/>
      <c r="BY153" s="40"/>
      <c r="BZ153" s="40"/>
      <c r="CA153" s="40"/>
    </row>
    <row r="154" spans="1:79" ht="15.75">
      <c r="A154" s="40"/>
      <c r="B154" s="129"/>
      <c r="C154" s="30"/>
      <c r="D154" s="31"/>
      <c r="E154" s="31"/>
      <c r="F154" s="31"/>
      <c r="G154" s="32"/>
      <c r="H154" s="32"/>
      <c r="I154" s="59"/>
      <c r="J154" s="34"/>
      <c r="K154" s="33"/>
      <c r="L154" s="33"/>
      <c r="M154" s="33"/>
      <c r="N154" s="33"/>
      <c r="O154" s="33"/>
      <c r="P154" s="33"/>
      <c r="Q154" s="33"/>
      <c r="R154" s="33"/>
      <c r="S154" s="33">
        <f t="shared" si="90"/>
        <v>0</v>
      </c>
      <c r="T154" s="33">
        <f t="shared" si="91"/>
        <v>0</v>
      </c>
      <c r="U154" s="33"/>
      <c r="V154" s="33"/>
      <c r="W154" s="36"/>
      <c r="X154" s="36"/>
      <c r="Y154" s="37"/>
      <c r="Z154" s="37"/>
      <c r="AA154" s="37"/>
      <c r="AB154" s="37"/>
      <c r="AC154" s="37"/>
      <c r="AD154" s="37"/>
      <c r="AE154" s="37"/>
      <c r="AF154" s="37"/>
      <c r="AG154" s="37"/>
      <c r="AH154" s="37"/>
      <c r="AI154" s="37"/>
      <c r="AJ154" s="37"/>
      <c r="AK154" s="37"/>
      <c r="AL154" s="37"/>
      <c r="AM154" s="30"/>
      <c r="AO154" s="37"/>
      <c r="AP154" s="37"/>
      <c r="AQ154" s="37"/>
      <c r="AR154" s="37"/>
      <c r="AS154" s="37"/>
      <c r="AT154" s="37"/>
      <c r="AU154" s="37"/>
      <c r="AV154" s="37"/>
      <c r="AW154" s="37"/>
      <c r="AX154" s="37"/>
      <c r="AY154" s="37"/>
      <c r="AZ154" s="37"/>
      <c r="BA154" s="37"/>
      <c r="BB154" s="37"/>
      <c r="BC154" s="37"/>
      <c r="BD154" s="37"/>
      <c r="BE154" s="37"/>
      <c r="BF154" s="37"/>
      <c r="BG154" s="37"/>
      <c r="BH154" s="30"/>
      <c r="BI154" s="37">
        <f t="shared" si="89"/>
      </c>
      <c r="BJ154" s="37">
        <f t="shared" si="92"/>
      </c>
      <c r="BL154" s="38"/>
      <c r="BM154" s="38"/>
      <c r="BN154" s="39"/>
      <c r="BO154" s="40"/>
      <c r="BQ154" s="40"/>
      <c r="BR154" s="41"/>
      <c r="BS154" s="41"/>
      <c r="BT154" s="41"/>
      <c r="BU154" s="41"/>
      <c r="BV154" s="41"/>
      <c r="BW154" s="41"/>
      <c r="BY154" s="40"/>
      <c r="BZ154" s="40"/>
      <c r="CA154" s="40"/>
    </row>
    <row r="155" spans="1:75" ht="15.75">
      <c r="A155" s="45" t="s">
        <v>503</v>
      </c>
      <c r="B155" s="129" t="str">
        <f>A155</f>
        <v>DDB_G0267728</v>
      </c>
      <c r="C155" s="30" t="s">
        <v>574</v>
      </c>
      <c r="D155" s="31" t="s">
        <v>537</v>
      </c>
      <c r="E155" s="31" t="s">
        <v>817</v>
      </c>
      <c r="F155" s="31" t="s">
        <v>815</v>
      </c>
      <c r="G155" s="32">
        <f aca="true" t="shared" si="107" ref="G155:G162">($T155/$V$412)/((MAX($S155,1))/$U$412)</f>
        <v>4.092892374352469</v>
      </c>
      <c r="H155" s="32"/>
      <c r="I155" s="59" t="s">
        <v>930</v>
      </c>
      <c r="J155" s="54" t="s">
        <v>1078</v>
      </c>
      <c r="K155" s="33">
        <v>14</v>
      </c>
      <c r="L155" s="2">
        <v>135</v>
      </c>
      <c r="M155" s="33">
        <v>148</v>
      </c>
      <c r="N155" s="2">
        <v>399</v>
      </c>
      <c r="O155" s="33">
        <v>9</v>
      </c>
      <c r="P155" s="2">
        <v>11</v>
      </c>
      <c r="Q155" s="33">
        <v>8</v>
      </c>
      <c r="R155" s="2">
        <v>11</v>
      </c>
      <c r="S155" s="33">
        <f t="shared" si="90"/>
        <v>169</v>
      </c>
      <c r="T155" s="33">
        <f t="shared" si="91"/>
        <v>566</v>
      </c>
      <c r="U155" s="35">
        <f aca="true" t="shared" si="108" ref="U155:U162">(S155+T155)*($S$412/($S$412+$T$412))</f>
        <v>404.22923336360054</v>
      </c>
      <c r="V155" s="35">
        <f aca="true" t="shared" si="109" ref="V155:V162">(S155+T155)*($T$412/($S$412+$T$412))</f>
        <v>330.77076663639946</v>
      </c>
      <c r="W155" s="36">
        <f>CHITEST(S155:T155,U155:V155)</f>
        <v>4.068985976443797E-68</v>
      </c>
      <c r="X155" s="36"/>
      <c r="Y155" s="34">
        <v>31</v>
      </c>
      <c r="Z155" s="34">
        <v>26</v>
      </c>
      <c r="AA155" s="34">
        <v>6</v>
      </c>
      <c r="AB155" s="34">
        <v>23</v>
      </c>
      <c r="AC155" s="34">
        <v>5</v>
      </c>
      <c r="AD155" s="34">
        <v>3</v>
      </c>
      <c r="AE155" s="34">
        <v>5</v>
      </c>
      <c r="AF155" s="34">
        <v>8</v>
      </c>
      <c r="AG155" s="34">
        <v>0</v>
      </c>
      <c r="AH155" s="34">
        <v>5</v>
      </c>
      <c r="AI155" s="34">
        <v>4</v>
      </c>
      <c r="AJ155" s="34">
        <v>1</v>
      </c>
      <c r="AK155" s="34">
        <v>0</v>
      </c>
      <c r="AL155" s="34">
        <v>2</v>
      </c>
      <c r="AM155" s="30">
        <f aca="true" t="shared" si="110" ref="AM155:AM162">SUM(Y155:AL155)</f>
        <v>119</v>
      </c>
      <c r="AO155" s="34">
        <v>4</v>
      </c>
      <c r="AP155" s="34">
        <v>168</v>
      </c>
      <c r="AQ155" s="34">
        <v>142</v>
      </c>
      <c r="AR155" s="34">
        <v>124</v>
      </c>
      <c r="AS155" s="34">
        <v>60</v>
      </c>
      <c r="AT155" s="34">
        <v>276</v>
      </c>
      <c r="AU155" s="34">
        <v>49</v>
      </c>
      <c r="AV155" s="34">
        <v>64</v>
      </c>
      <c r="AW155" s="34">
        <v>28</v>
      </c>
      <c r="AX155" s="34">
        <v>35</v>
      </c>
      <c r="AY155" s="34">
        <v>21</v>
      </c>
      <c r="AZ155" s="34">
        <v>22</v>
      </c>
      <c r="BA155" s="34">
        <v>38</v>
      </c>
      <c r="BB155" s="34">
        <v>27</v>
      </c>
      <c r="BC155" s="34">
        <v>14</v>
      </c>
      <c r="BD155" s="34">
        <v>9</v>
      </c>
      <c r="BE155" s="34">
        <v>8</v>
      </c>
      <c r="BF155" s="34">
        <v>3</v>
      </c>
      <c r="BG155" s="34">
        <v>10</v>
      </c>
      <c r="BH155" s="30">
        <f t="shared" si="86"/>
        <v>1102</v>
      </c>
      <c r="BI155" s="37">
        <f t="shared" si="89"/>
        <v>601</v>
      </c>
      <c r="BJ155" s="37">
        <f t="shared" si="92"/>
        <v>156</v>
      </c>
      <c r="BK155" s="13">
        <f t="shared" si="93"/>
        <v>757</v>
      </c>
      <c r="BL155" s="38">
        <f aca="true" t="shared" si="111" ref="BL155:BL162">BK155*($BI$412/($BI$412+$BJ$412))</f>
        <v>198.98763075759302</v>
      </c>
      <c r="BM155" s="38">
        <f aca="true" t="shared" si="112" ref="BM155:BM162">BK155*($BJ$412/($BI$412+$BJ$412))</f>
        <v>558.012369242407</v>
      </c>
      <c r="BN155" s="39">
        <f t="shared" si="94"/>
        <v>1.3382666048971216E-241</v>
      </c>
      <c r="BO155" s="40"/>
      <c r="BP155" s="13">
        <v>6.28</v>
      </c>
      <c r="BQ155" s="40">
        <v>3.76</v>
      </c>
      <c r="BR155" s="41"/>
      <c r="BS155" s="41"/>
      <c r="BT155" s="41"/>
      <c r="BU155" s="41"/>
      <c r="BV155" s="41"/>
      <c r="BW155" s="41"/>
    </row>
    <row r="156" spans="1:80" s="192" customFormat="1" ht="15.75">
      <c r="A156" s="45" t="s">
        <v>400</v>
      </c>
      <c r="B156" s="215" t="s">
        <v>400</v>
      </c>
      <c r="C156" s="201" t="s">
        <v>574</v>
      </c>
      <c r="D156" s="203" t="s">
        <v>814</v>
      </c>
      <c r="E156" s="203" t="s">
        <v>814</v>
      </c>
      <c r="F156" s="203" t="s">
        <v>815</v>
      </c>
      <c r="G156" s="32">
        <f t="shared" si="107"/>
        <v>2.688581951915632</v>
      </c>
      <c r="H156" s="204" t="s">
        <v>930</v>
      </c>
      <c r="I156" s="59" t="s">
        <v>930</v>
      </c>
      <c r="J156" s="217" t="s">
        <v>1079</v>
      </c>
      <c r="K156" s="204">
        <v>1</v>
      </c>
      <c r="L156" s="192">
        <v>15</v>
      </c>
      <c r="M156" s="204">
        <v>9</v>
      </c>
      <c r="N156" s="192">
        <v>33</v>
      </c>
      <c r="O156" s="204">
        <v>0</v>
      </c>
      <c r="P156" s="192">
        <v>4</v>
      </c>
      <c r="Q156" s="193">
        <v>1</v>
      </c>
      <c r="R156" s="218">
        <v>1</v>
      </c>
      <c r="S156" s="33">
        <f t="shared" si="90"/>
        <v>20</v>
      </c>
      <c r="T156" s="33">
        <f t="shared" si="91"/>
        <v>44</v>
      </c>
      <c r="U156" s="35">
        <f t="shared" si="108"/>
        <v>35.198191748667256</v>
      </c>
      <c r="V156" s="35">
        <f t="shared" si="109"/>
        <v>28.801808251332744</v>
      </c>
      <c r="W156" s="205">
        <f>CHITEST(S156:T156,U156:V156)</f>
        <v>0.00013417442966198048</v>
      </c>
      <c r="X156" s="206"/>
      <c r="Y156" s="191">
        <v>0</v>
      </c>
      <c r="Z156" s="191">
        <v>0</v>
      </c>
      <c r="AA156" s="191">
        <v>0</v>
      </c>
      <c r="AB156" s="191">
        <v>0</v>
      </c>
      <c r="AC156" s="191">
        <v>0</v>
      </c>
      <c r="AD156" s="191">
        <v>0</v>
      </c>
      <c r="AE156" s="191">
        <v>0</v>
      </c>
      <c r="AF156" s="191">
        <v>0</v>
      </c>
      <c r="AG156" s="191">
        <v>0</v>
      </c>
      <c r="AH156" s="191">
        <v>0</v>
      </c>
      <c r="AI156" s="191">
        <v>0</v>
      </c>
      <c r="AJ156" s="191">
        <v>0</v>
      </c>
      <c r="AK156" s="191">
        <v>0</v>
      </c>
      <c r="AL156" s="191">
        <v>0</v>
      </c>
      <c r="AM156" s="201">
        <v>0</v>
      </c>
      <c r="AN156" s="208"/>
      <c r="AO156" s="191">
        <v>0</v>
      </c>
      <c r="AP156" s="191">
        <v>2</v>
      </c>
      <c r="AQ156" s="191">
        <v>2</v>
      </c>
      <c r="AR156" s="191">
        <v>2</v>
      </c>
      <c r="AS156" s="191">
        <v>0</v>
      </c>
      <c r="AT156" s="191">
        <v>2</v>
      </c>
      <c r="AU156" s="191">
        <v>3</v>
      </c>
      <c r="AV156" s="191">
        <v>3</v>
      </c>
      <c r="AW156" s="191">
        <v>0</v>
      </c>
      <c r="AX156" s="191">
        <v>1</v>
      </c>
      <c r="AY156" s="191">
        <v>0</v>
      </c>
      <c r="AZ156" s="191">
        <v>1</v>
      </c>
      <c r="BA156" s="191">
        <v>1</v>
      </c>
      <c r="BB156" s="191">
        <v>0</v>
      </c>
      <c r="BC156" s="191">
        <v>2</v>
      </c>
      <c r="BD156" s="191">
        <v>1</v>
      </c>
      <c r="BE156" s="191">
        <v>1</v>
      </c>
      <c r="BF156" s="191">
        <v>0</v>
      </c>
      <c r="BG156" s="191">
        <v>0</v>
      </c>
      <c r="BH156" s="201">
        <v>21</v>
      </c>
      <c r="BI156" s="37">
        <f t="shared" si="89"/>
        <v>10</v>
      </c>
      <c r="BJ156" s="37">
        <f t="shared" si="92"/>
        <v>6</v>
      </c>
      <c r="BK156" s="13">
        <f t="shared" si="93"/>
        <v>16</v>
      </c>
      <c r="BL156" s="38">
        <f t="shared" si="111"/>
        <v>4.205815181138029</v>
      </c>
      <c r="BM156" s="38">
        <f t="shared" si="112"/>
        <v>11.794184818861972</v>
      </c>
      <c r="BN156" s="39">
        <f t="shared" si="94"/>
        <v>0.0009992500776551247</v>
      </c>
      <c r="BO156" s="212"/>
      <c r="BP156" s="212"/>
      <c r="BQ156" s="212"/>
      <c r="BR156" s="212"/>
      <c r="BS156" s="212"/>
      <c r="BT156" s="212"/>
      <c r="BU156" s="211"/>
      <c r="BV156" s="212"/>
      <c r="BW156" s="212"/>
      <c r="BX156" s="212"/>
      <c r="BY156" s="212"/>
      <c r="BZ156" s="212"/>
      <c r="CA156" s="212"/>
      <c r="CB156" s="212"/>
    </row>
    <row r="157" spans="1:75" ht="15.75">
      <c r="A157" s="45" t="s">
        <v>835</v>
      </c>
      <c r="B157" s="129" t="str">
        <f aca="true" t="shared" si="113" ref="B157:B162">A157</f>
        <v>DDB_G0268332</v>
      </c>
      <c r="C157" s="30" t="s">
        <v>574</v>
      </c>
      <c r="D157" s="31" t="s">
        <v>814</v>
      </c>
      <c r="E157" s="31" t="s">
        <v>814</v>
      </c>
      <c r="F157" s="31" t="s">
        <v>815</v>
      </c>
      <c r="G157" s="32">
        <f t="shared" si="107"/>
        <v>2.3015890952005034</v>
      </c>
      <c r="H157" s="32"/>
      <c r="I157" s="59" t="s">
        <v>930</v>
      </c>
      <c r="J157" s="54" t="s">
        <v>1078</v>
      </c>
      <c r="K157" s="33">
        <v>1</v>
      </c>
      <c r="L157" s="2">
        <v>58</v>
      </c>
      <c r="M157" s="33">
        <v>21</v>
      </c>
      <c r="N157" s="2">
        <v>86</v>
      </c>
      <c r="O157" s="33">
        <v>0</v>
      </c>
      <c r="P157" s="2">
        <v>1</v>
      </c>
      <c r="Q157" s="33">
        <v>1</v>
      </c>
      <c r="R157" s="2">
        <v>5</v>
      </c>
      <c r="S157" s="33">
        <f t="shared" si="90"/>
        <v>60</v>
      </c>
      <c r="T157" s="33">
        <f t="shared" si="91"/>
        <v>113</v>
      </c>
      <c r="U157" s="35">
        <f t="shared" si="108"/>
        <v>95.14511207061618</v>
      </c>
      <c r="V157" s="35">
        <f t="shared" si="109"/>
        <v>77.85488792938382</v>
      </c>
      <c r="W157" s="36">
        <f>CHITEST(S157:T157,U157:V157)</f>
        <v>7.831920943402408E-08</v>
      </c>
      <c r="X157" s="36"/>
      <c r="Y157" s="34">
        <v>0</v>
      </c>
      <c r="Z157" s="34">
        <v>0</v>
      </c>
      <c r="AA157" s="34">
        <v>0</v>
      </c>
      <c r="AB157" s="34">
        <v>0</v>
      </c>
      <c r="AC157" s="34">
        <v>1</v>
      </c>
      <c r="AD157" s="34">
        <v>1</v>
      </c>
      <c r="AE157" s="34">
        <v>0</v>
      </c>
      <c r="AF157" s="34">
        <v>0</v>
      </c>
      <c r="AG157" s="34">
        <v>0</v>
      </c>
      <c r="AH157" s="34">
        <v>0</v>
      </c>
      <c r="AI157" s="34">
        <v>0</v>
      </c>
      <c r="AJ157" s="34">
        <v>0</v>
      </c>
      <c r="AK157" s="34">
        <v>2</v>
      </c>
      <c r="AL157" s="34">
        <v>1</v>
      </c>
      <c r="AM157" s="30">
        <f t="shared" si="110"/>
        <v>5</v>
      </c>
      <c r="AO157" s="34">
        <v>0</v>
      </c>
      <c r="AP157" s="34">
        <v>4</v>
      </c>
      <c r="AQ157" s="34">
        <v>0</v>
      </c>
      <c r="AR157" s="34">
        <v>4</v>
      </c>
      <c r="AS157" s="34">
        <v>2</v>
      </c>
      <c r="AT157" s="34">
        <v>9</v>
      </c>
      <c r="AU157" s="34">
        <v>3</v>
      </c>
      <c r="AV157" s="34">
        <v>0</v>
      </c>
      <c r="AW157" s="34">
        <v>0</v>
      </c>
      <c r="AX157" s="34">
        <v>2</v>
      </c>
      <c r="AY157" s="34">
        <v>1</v>
      </c>
      <c r="AZ157" s="34">
        <v>0</v>
      </c>
      <c r="BA157" s="34">
        <v>0</v>
      </c>
      <c r="BB157" s="34">
        <v>0</v>
      </c>
      <c r="BC157" s="34">
        <v>2</v>
      </c>
      <c r="BD157" s="34">
        <v>0</v>
      </c>
      <c r="BE157" s="34">
        <v>0</v>
      </c>
      <c r="BF157" s="34">
        <v>1</v>
      </c>
      <c r="BG157" s="34">
        <v>2</v>
      </c>
      <c r="BH157" s="30">
        <f t="shared" si="86"/>
        <v>30</v>
      </c>
      <c r="BI157" s="37">
        <f t="shared" si="89"/>
        <v>18</v>
      </c>
      <c r="BJ157" s="37">
        <f t="shared" si="92"/>
        <v>6</v>
      </c>
      <c r="BK157" s="13">
        <f t="shared" si="93"/>
        <v>24</v>
      </c>
      <c r="BL157" s="38">
        <f t="shared" si="111"/>
        <v>6.308722771707044</v>
      </c>
      <c r="BM157" s="38">
        <f t="shared" si="112"/>
        <v>17.691277228292957</v>
      </c>
      <c r="BN157" s="39">
        <f t="shared" si="94"/>
        <v>5.9110071822335416E-08</v>
      </c>
      <c r="BO157" s="40"/>
      <c r="BP157" s="13">
        <v>20.38</v>
      </c>
      <c r="BQ157" s="40">
        <v>2.07</v>
      </c>
      <c r="BR157" s="41"/>
      <c r="BS157" s="41"/>
      <c r="BT157" s="41"/>
      <c r="BU157" s="41"/>
      <c r="BV157" s="41"/>
      <c r="BW157" s="41"/>
    </row>
    <row r="158" spans="1:75" ht="15.75">
      <c r="A158" s="2"/>
      <c r="B158" s="128" t="s">
        <v>424</v>
      </c>
      <c r="C158" s="30" t="s">
        <v>574</v>
      </c>
      <c r="D158" s="31" t="s">
        <v>332</v>
      </c>
      <c r="E158" s="31" t="s">
        <v>817</v>
      </c>
      <c r="F158" s="31" t="s">
        <v>815</v>
      </c>
      <c r="G158" s="32">
        <f t="shared" si="107"/>
        <v>2.5834605520272484</v>
      </c>
      <c r="H158" s="32"/>
      <c r="I158" s="59" t="s">
        <v>930</v>
      </c>
      <c r="J158" s="54" t="s">
        <v>951</v>
      </c>
      <c r="K158" s="33">
        <v>57</v>
      </c>
      <c r="L158" s="2">
        <v>569</v>
      </c>
      <c r="M158" s="33">
        <v>425</v>
      </c>
      <c r="N158" s="2">
        <v>903</v>
      </c>
      <c r="O158" s="33">
        <v>10</v>
      </c>
      <c r="P158" s="2">
        <v>22</v>
      </c>
      <c r="Q158" s="33">
        <v>12</v>
      </c>
      <c r="R158" s="2">
        <v>51</v>
      </c>
      <c r="S158" s="33">
        <f t="shared" si="90"/>
        <v>658</v>
      </c>
      <c r="T158" s="33">
        <f t="shared" si="91"/>
        <v>1391</v>
      </c>
      <c r="U158" s="35">
        <f t="shared" si="108"/>
        <v>1126.8921077034252</v>
      </c>
      <c r="V158" s="35">
        <f t="shared" si="109"/>
        <v>922.1078922965748</v>
      </c>
      <c r="W158" s="36">
        <f>CHITEST(S158:T158,U158:V158)</f>
        <v>2.764380067824692E-96</v>
      </c>
      <c r="X158" s="36"/>
      <c r="Y158" s="34">
        <v>123</v>
      </c>
      <c r="Z158" s="34">
        <v>56</v>
      </c>
      <c r="AA158" s="34">
        <v>7</v>
      </c>
      <c r="AB158" s="34">
        <v>16</v>
      </c>
      <c r="AC158" s="34">
        <v>45</v>
      </c>
      <c r="AD158" s="34">
        <v>27</v>
      </c>
      <c r="AE158" s="34">
        <v>26</v>
      </c>
      <c r="AF158" s="34">
        <v>8</v>
      </c>
      <c r="AG158" s="34">
        <v>3</v>
      </c>
      <c r="AH158" s="34">
        <v>3</v>
      </c>
      <c r="AI158" s="34">
        <v>5</v>
      </c>
      <c r="AJ158" s="34">
        <v>25</v>
      </c>
      <c r="AK158" s="34">
        <v>8</v>
      </c>
      <c r="AL158" s="34">
        <v>15</v>
      </c>
      <c r="AM158" s="30">
        <f t="shared" si="110"/>
        <v>367</v>
      </c>
      <c r="AO158" s="34">
        <v>22</v>
      </c>
      <c r="AP158" s="34">
        <v>113</v>
      </c>
      <c r="AQ158" s="34">
        <v>97</v>
      </c>
      <c r="AR158" s="34">
        <v>76</v>
      </c>
      <c r="AS158" s="34">
        <v>47</v>
      </c>
      <c r="AT158" s="34">
        <v>223</v>
      </c>
      <c r="AU158" s="34">
        <v>87</v>
      </c>
      <c r="AV158" s="34">
        <v>55</v>
      </c>
      <c r="AW158" s="34">
        <v>27</v>
      </c>
      <c r="AX158" s="34">
        <v>68</v>
      </c>
      <c r="AY158" s="34">
        <v>52</v>
      </c>
      <c r="AZ158" s="34">
        <v>44</v>
      </c>
      <c r="BA158" s="34">
        <v>97</v>
      </c>
      <c r="BB158" s="34">
        <v>54</v>
      </c>
      <c r="BC158" s="34">
        <v>35</v>
      </c>
      <c r="BD158" s="34">
        <v>25</v>
      </c>
      <c r="BE158" s="34">
        <v>35</v>
      </c>
      <c r="BF158" s="34">
        <v>23</v>
      </c>
      <c r="BG158" s="34">
        <v>32</v>
      </c>
      <c r="BH158" s="30">
        <f t="shared" si="86"/>
        <v>1212</v>
      </c>
      <c r="BI158" s="37">
        <f t="shared" si="89"/>
        <v>515</v>
      </c>
      <c r="BJ158" s="37">
        <f t="shared" si="92"/>
        <v>419</v>
      </c>
      <c r="BK158" s="13">
        <f t="shared" si="93"/>
        <v>934</v>
      </c>
      <c r="BL158" s="38">
        <f t="shared" si="111"/>
        <v>245.51446119893245</v>
      </c>
      <c r="BM158" s="38">
        <f t="shared" si="112"/>
        <v>688.4855388010676</v>
      </c>
      <c r="BN158" s="39">
        <f t="shared" si="94"/>
        <v>2.901479534808532E-89</v>
      </c>
      <c r="BO158" s="40"/>
      <c r="BP158" s="13">
        <v>6.04</v>
      </c>
      <c r="BQ158" s="40">
        <v>2.16</v>
      </c>
      <c r="BR158" s="41"/>
      <c r="BS158" s="41"/>
      <c r="BT158" s="41"/>
      <c r="BU158" s="41"/>
      <c r="BV158" s="41"/>
      <c r="BW158" s="41"/>
    </row>
    <row r="159" spans="1:75" ht="15.75">
      <c r="A159" s="55" t="s">
        <v>838</v>
      </c>
      <c r="B159" s="129" t="str">
        <f t="shared" si="113"/>
        <v>DDB_G0271254</v>
      </c>
      <c r="C159" s="30" t="s">
        <v>578</v>
      </c>
      <c r="D159" s="31" t="s">
        <v>784</v>
      </c>
      <c r="E159" s="31" t="s">
        <v>784</v>
      </c>
      <c r="F159" s="31" t="s">
        <v>536</v>
      </c>
      <c r="G159" s="32">
        <f t="shared" si="107"/>
        <v>2.163346406183565</v>
      </c>
      <c r="H159" s="32"/>
      <c r="I159" s="59" t="s">
        <v>930</v>
      </c>
      <c r="J159" s="54" t="s">
        <v>1080</v>
      </c>
      <c r="K159" s="33">
        <v>9</v>
      </c>
      <c r="L159" s="2">
        <v>154</v>
      </c>
      <c r="M159" s="33">
        <v>30</v>
      </c>
      <c r="N159" s="2">
        <v>129</v>
      </c>
      <c r="O159" s="33">
        <v>12</v>
      </c>
      <c r="P159" s="2">
        <v>60</v>
      </c>
      <c r="Q159" s="33">
        <v>63</v>
      </c>
      <c r="R159" s="2">
        <v>194</v>
      </c>
      <c r="S159" s="33">
        <f t="shared" si="90"/>
        <v>235</v>
      </c>
      <c r="T159" s="33">
        <f t="shared" si="91"/>
        <v>416</v>
      </c>
      <c r="U159" s="35">
        <f t="shared" si="108"/>
        <v>358.0316066934747</v>
      </c>
      <c r="V159" s="35">
        <f t="shared" si="109"/>
        <v>292.9683933065253</v>
      </c>
      <c r="W159" s="36">
        <f>CHITEST(S159:T159,U159:V159)</f>
        <v>3.2446480195203466E-22</v>
      </c>
      <c r="X159" s="36"/>
      <c r="Y159" s="34">
        <v>6</v>
      </c>
      <c r="Z159" s="34">
        <v>6</v>
      </c>
      <c r="AA159" s="34">
        <v>8</v>
      </c>
      <c r="AB159" s="34">
        <v>25</v>
      </c>
      <c r="AC159" s="34">
        <v>8</v>
      </c>
      <c r="AD159" s="34">
        <v>8</v>
      </c>
      <c r="AE159" s="34">
        <v>10</v>
      </c>
      <c r="AF159" s="34">
        <v>16</v>
      </c>
      <c r="AG159" s="34">
        <v>9</v>
      </c>
      <c r="AH159" s="34">
        <v>4</v>
      </c>
      <c r="AI159" s="34">
        <v>10</v>
      </c>
      <c r="AJ159" s="34">
        <v>21</v>
      </c>
      <c r="AK159" s="34">
        <v>9</v>
      </c>
      <c r="AL159" s="34">
        <v>29</v>
      </c>
      <c r="AM159" s="30">
        <f t="shared" si="110"/>
        <v>169</v>
      </c>
      <c r="AO159" s="34">
        <v>17</v>
      </c>
      <c r="AP159" s="34">
        <v>9</v>
      </c>
      <c r="AQ159" s="34">
        <v>2</v>
      </c>
      <c r="AR159" s="34">
        <v>6</v>
      </c>
      <c r="AS159" s="34">
        <v>8</v>
      </c>
      <c r="AT159" s="34">
        <v>11</v>
      </c>
      <c r="AU159" s="34">
        <v>3</v>
      </c>
      <c r="AV159" s="34">
        <v>4</v>
      </c>
      <c r="AW159" s="34">
        <v>2</v>
      </c>
      <c r="AX159" s="34">
        <v>6</v>
      </c>
      <c r="AY159" s="34">
        <v>8</v>
      </c>
      <c r="AZ159" s="34">
        <v>7</v>
      </c>
      <c r="BA159" s="34">
        <v>18</v>
      </c>
      <c r="BB159" s="34">
        <v>18</v>
      </c>
      <c r="BC159" s="34">
        <v>14</v>
      </c>
      <c r="BD159" s="34">
        <v>11</v>
      </c>
      <c r="BE159" s="34">
        <v>13</v>
      </c>
      <c r="BF159" s="34">
        <v>5</v>
      </c>
      <c r="BG159" s="34">
        <v>22</v>
      </c>
      <c r="BH159" s="30">
        <f t="shared" si="86"/>
        <v>184</v>
      </c>
      <c r="BI159" s="37">
        <f t="shared" si="89"/>
        <v>34</v>
      </c>
      <c r="BJ159" s="37">
        <f t="shared" si="92"/>
        <v>133</v>
      </c>
      <c r="BK159" s="13">
        <f t="shared" si="93"/>
        <v>167</v>
      </c>
      <c r="BL159" s="38">
        <f t="shared" si="111"/>
        <v>43.89819595312818</v>
      </c>
      <c r="BM159" s="38">
        <f t="shared" si="112"/>
        <v>123.10180404687183</v>
      </c>
      <c r="BN159" s="39">
        <f t="shared" si="94"/>
        <v>0.08185234224805077</v>
      </c>
      <c r="BO159" s="40"/>
      <c r="BP159" s="13">
        <v>4.1</v>
      </c>
      <c r="BQ159" s="40">
        <v>2.02</v>
      </c>
      <c r="BR159" s="41"/>
      <c r="BS159" s="41"/>
      <c r="BT159" s="41"/>
      <c r="BU159" s="41"/>
      <c r="BV159" s="41"/>
      <c r="BW159" s="41"/>
    </row>
    <row r="160" spans="1:75" ht="15.75">
      <c r="A160" s="49" t="s">
        <v>837</v>
      </c>
      <c r="B160" s="129" t="str">
        <f t="shared" si="113"/>
        <v>DDB_G0281201</v>
      </c>
      <c r="C160" s="30" t="s">
        <v>578</v>
      </c>
      <c r="D160" s="31" t="s">
        <v>818</v>
      </c>
      <c r="E160" s="31" t="s">
        <v>814</v>
      </c>
      <c r="F160" s="31" t="s">
        <v>814</v>
      </c>
      <c r="G160" s="32">
        <f t="shared" si="107"/>
        <v>3.0552067635404914</v>
      </c>
      <c r="H160" s="32"/>
      <c r="I160" s="59" t="s">
        <v>930</v>
      </c>
      <c r="J160" s="54" t="s">
        <v>1080</v>
      </c>
      <c r="K160" s="68">
        <v>0</v>
      </c>
      <c r="L160" s="2">
        <v>5</v>
      </c>
      <c r="M160" s="68">
        <v>1</v>
      </c>
      <c r="N160" s="2">
        <v>4</v>
      </c>
      <c r="O160" s="68">
        <v>1</v>
      </c>
      <c r="P160" s="2">
        <v>2</v>
      </c>
      <c r="Q160" s="68">
        <v>5</v>
      </c>
      <c r="R160" s="2">
        <v>10</v>
      </c>
      <c r="S160" s="33">
        <f t="shared" si="90"/>
        <v>8</v>
      </c>
      <c r="T160" s="33">
        <f t="shared" si="91"/>
        <v>20</v>
      </c>
      <c r="U160" s="35">
        <f t="shared" si="108"/>
        <v>15.399208890041924</v>
      </c>
      <c r="V160" s="35">
        <f t="shared" si="109"/>
        <v>12.600791109958076</v>
      </c>
      <c r="W160" s="36"/>
      <c r="X160" s="36"/>
      <c r="Y160" s="34">
        <v>0</v>
      </c>
      <c r="Z160" s="34">
        <v>0</v>
      </c>
      <c r="AA160" s="34">
        <v>1</v>
      </c>
      <c r="AB160" s="34">
        <v>1</v>
      </c>
      <c r="AC160" s="34">
        <v>1</v>
      </c>
      <c r="AD160" s="34">
        <v>0</v>
      </c>
      <c r="AE160" s="34">
        <v>0</v>
      </c>
      <c r="AF160" s="34">
        <v>1</v>
      </c>
      <c r="AG160" s="34">
        <v>0</v>
      </c>
      <c r="AH160" s="34">
        <v>1</v>
      </c>
      <c r="AI160" s="34">
        <v>0</v>
      </c>
      <c r="AJ160" s="34">
        <v>1</v>
      </c>
      <c r="AK160" s="34">
        <v>0</v>
      </c>
      <c r="AL160" s="34">
        <v>0</v>
      </c>
      <c r="AM160" s="30">
        <f t="shared" si="110"/>
        <v>6</v>
      </c>
      <c r="AO160" s="34">
        <v>2</v>
      </c>
      <c r="AP160" s="34">
        <v>2</v>
      </c>
      <c r="AQ160" s="34">
        <v>0</v>
      </c>
      <c r="AR160" s="34">
        <v>1</v>
      </c>
      <c r="AS160" s="34">
        <v>0</v>
      </c>
      <c r="AT160" s="34">
        <v>0</v>
      </c>
      <c r="AU160" s="34">
        <v>0</v>
      </c>
      <c r="AV160" s="34">
        <v>0</v>
      </c>
      <c r="AW160" s="34">
        <v>0</v>
      </c>
      <c r="AX160" s="34">
        <v>0</v>
      </c>
      <c r="AY160" s="34">
        <v>0</v>
      </c>
      <c r="AZ160" s="34">
        <v>0</v>
      </c>
      <c r="BA160" s="34">
        <v>0</v>
      </c>
      <c r="BB160" s="34">
        <v>0</v>
      </c>
      <c r="BC160" s="34">
        <v>0</v>
      </c>
      <c r="BD160" s="34">
        <v>1</v>
      </c>
      <c r="BE160" s="34">
        <v>1</v>
      </c>
      <c r="BF160" s="34">
        <v>0</v>
      </c>
      <c r="BG160" s="34">
        <v>0</v>
      </c>
      <c r="BH160" s="30">
        <f t="shared" si="86"/>
        <v>7</v>
      </c>
      <c r="BI160" s="37">
        <f t="shared" si="89"/>
        <v>1</v>
      </c>
      <c r="BJ160" s="37">
        <f t="shared" si="92"/>
        <v>4</v>
      </c>
      <c r="BK160" s="13">
        <f t="shared" si="93"/>
        <v>5</v>
      </c>
      <c r="BL160" s="38">
        <f t="shared" si="111"/>
        <v>1.314317244105634</v>
      </c>
      <c r="BM160" s="38">
        <f t="shared" si="112"/>
        <v>3.685682755894366</v>
      </c>
      <c r="BN160" s="39">
        <f t="shared" si="94"/>
        <v>0.7494738267854534</v>
      </c>
      <c r="BO160" s="40"/>
      <c r="BP160" s="13">
        <v>5.56</v>
      </c>
      <c r="BQ160" s="40">
        <v>2.68</v>
      </c>
      <c r="BR160" s="41"/>
      <c r="BS160" s="41"/>
      <c r="BT160" s="41"/>
      <c r="BU160" s="41"/>
      <c r="BV160" s="41"/>
      <c r="BW160" s="41"/>
    </row>
    <row r="161" spans="1:75" ht="15.75">
      <c r="A161" s="49" t="s">
        <v>836</v>
      </c>
      <c r="B161" s="129" t="str">
        <f t="shared" si="113"/>
        <v>DDB_G0281613</v>
      </c>
      <c r="C161" s="30" t="s">
        <v>577</v>
      </c>
      <c r="D161" s="31" t="s">
        <v>818</v>
      </c>
      <c r="E161" s="31" t="s">
        <v>814</v>
      </c>
      <c r="F161" s="31" t="s">
        <v>814</v>
      </c>
      <c r="G161" s="32">
        <f t="shared" si="107"/>
        <v>2.9210757348972503</v>
      </c>
      <c r="H161" s="32"/>
      <c r="I161" s="59" t="s">
        <v>930</v>
      </c>
      <c r="J161" s="54" t="s">
        <v>1080</v>
      </c>
      <c r="K161" s="68">
        <v>1</v>
      </c>
      <c r="L161" s="2">
        <v>23</v>
      </c>
      <c r="M161" s="68">
        <v>6</v>
      </c>
      <c r="N161" s="2">
        <v>20</v>
      </c>
      <c r="O161" s="68">
        <v>7</v>
      </c>
      <c r="P161" s="2">
        <v>10</v>
      </c>
      <c r="Q161" s="68">
        <v>15</v>
      </c>
      <c r="R161" s="2">
        <v>57</v>
      </c>
      <c r="S161" s="33">
        <f t="shared" si="90"/>
        <v>41</v>
      </c>
      <c r="T161" s="33">
        <f t="shared" si="91"/>
        <v>98</v>
      </c>
      <c r="U161" s="35">
        <f t="shared" si="108"/>
        <v>76.4460727041367</v>
      </c>
      <c r="V161" s="35">
        <f t="shared" si="109"/>
        <v>62.5539272958633</v>
      </c>
      <c r="W161" s="36">
        <f>CHITEST(S161:T161,U161:V161)</f>
        <v>1.5103925290105248E-09</v>
      </c>
      <c r="X161" s="36"/>
      <c r="Y161" s="34">
        <v>0</v>
      </c>
      <c r="Z161" s="34">
        <v>0</v>
      </c>
      <c r="AA161" s="34">
        <v>0</v>
      </c>
      <c r="AB161" s="34">
        <v>0</v>
      </c>
      <c r="AC161" s="34">
        <v>2</v>
      </c>
      <c r="AD161" s="34">
        <v>1</v>
      </c>
      <c r="AE161" s="34">
        <v>1</v>
      </c>
      <c r="AF161" s="34">
        <v>0</v>
      </c>
      <c r="AG161" s="34">
        <v>3</v>
      </c>
      <c r="AH161" s="34">
        <v>2</v>
      </c>
      <c r="AI161" s="34">
        <v>0</v>
      </c>
      <c r="AJ161" s="34">
        <v>4</v>
      </c>
      <c r="AK161" s="34">
        <v>2</v>
      </c>
      <c r="AL161" s="34">
        <v>4</v>
      </c>
      <c r="AM161" s="30">
        <f t="shared" si="110"/>
        <v>19</v>
      </c>
      <c r="AO161" s="34">
        <v>4</v>
      </c>
      <c r="AP161" s="34">
        <v>0</v>
      </c>
      <c r="AQ161" s="34">
        <v>1</v>
      </c>
      <c r="AR161" s="34">
        <v>3</v>
      </c>
      <c r="AS161" s="34">
        <v>1</v>
      </c>
      <c r="AT161" s="34">
        <v>2</v>
      </c>
      <c r="AU161" s="34">
        <v>0</v>
      </c>
      <c r="AV161" s="34">
        <v>1</v>
      </c>
      <c r="AW161" s="34">
        <v>0</v>
      </c>
      <c r="AX161" s="34">
        <v>1</v>
      </c>
      <c r="AY161" s="34">
        <v>1</v>
      </c>
      <c r="AZ161" s="34">
        <v>4</v>
      </c>
      <c r="BA161" s="34">
        <v>7</v>
      </c>
      <c r="BB161" s="34">
        <v>6</v>
      </c>
      <c r="BC161" s="34">
        <v>1</v>
      </c>
      <c r="BD161" s="34">
        <v>4</v>
      </c>
      <c r="BE161" s="34">
        <v>3</v>
      </c>
      <c r="BF161" s="34">
        <v>0</v>
      </c>
      <c r="BG161" s="34">
        <v>1</v>
      </c>
      <c r="BH161" s="30">
        <f t="shared" si="86"/>
        <v>40</v>
      </c>
      <c r="BI161" s="37">
        <f t="shared" si="89"/>
        <v>7</v>
      </c>
      <c r="BJ161" s="37">
        <f t="shared" si="92"/>
        <v>31</v>
      </c>
      <c r="BK161" s="13">
        <f t="shared" si="93"/>
        <v>38</v>
      </c>
      <c r="BL161" s="38">
        <f t="shared" si="111"/>
        <v>9.98881105520282</v>
      </c>
      <c r="BM161" s="38">
        <f t="shared" si="112"/>
        <v>28.011188944797183</v>
      </c>
      <c r="BN161" s="39">
        <f t="shared" si="94"/>
        <v>0.2706977637215133</v>
      </c>
      <c r="BO161" s="40"/>
      <c r="BP161" s="13">
        <v>2.43</v>
      </c>
      <c r="BQ161" s="40">
        <v>3.13</v>
      </c>
      <c r="BR161" s="41"/>
      <c r="BS161" s="41"/>
      <c r="BT161" s="41"/>
      <c r="BU161" s="41"/>
      <c r="BV161" s="41"/>
      <c r="BW161" s="41"/>
    </row>
    <row r="162" spans="1:75" ht="15.75">
      <c r="A162" s="49" t="s">
        <v>839</v>
      </c>
      <c r="B162" s="129" t="str">
        <f t="shared" si="113"/>
        <v>DDB_G0281617</v>
      </c>
      <c r="C162" s="30" t="s">
        <v>577</v>
      </c>
      <c r="D162" s="31" t="s">
        <v>818</v>
      </c>
      <c r="E162" s="31" t="s">
        <v>814</v>
      </c>
      <c r="F162" s="31" t="s">
        <v>536</v>
      </c>
      <c r="G162" s="32">
        <f t="shared" si="107"/>
        <v>3.03257560232908</v>
      </c>
      <c r="H162" s="32"/>
      <c r="I162" s="59" t="s">
        <v>930</v>
      </c>
      <c r="J162" s="54" t="s">
        <v>1080</v>
      </c>
      <c r="K162" s="68">
        <v>4</v>
      </c>
      <c r="L162" s="2">
        <v>18</v>
      </c>
      <c r="M162" s="68">
        <v>9</v>
      </c>
      <c r="N162" s="2">
        <v>16</v>
      </c>
      <c r="O162" s="68">
        <v>3</v>
      </c>
      <c r="P162" s="2">
        <v>2</v>
      </c>
      <c r="Q162" s="68">
        <v>13</v>
      </c>
      <c r="R162" s="2">
        <v>29</v>
      </c>
      <c r="S162" s="33">
        <f t="shared" si="90"/>
        <v>27</v>
      </c>
      <c r="T162" s="33">
        <f t="shared" si="91"/>
        <v>67</v>
      </c>
      <c r="U162" s="35">
        <f t="shared" si="108"/>
        <v>51.69734413085503</v>
      </c>
      <c r="V162" s="35">
        <f t="shared" si="109"/>
        <v>42.30265586914497</v>
      </c>
      <c r="W162" s="36">
        <f>CHITEST(S162:T162,U162:V162)</f>
        <v>3.0503397533041405E-07</v>
      </c>
      <c r="X162" s="36"/>
      <c r="Y162" s="34">
        <v>0</v>
      </c>
      <c r="Z162" s="34">
        <v>0</v>
      </c>
      <c r="AA162" s="34">
        <v>0</v>
      </c>
      <c r="AB162" s="34">
        <v>1</v>
      </c>
      <c r="AC162" s="34">
        <v>1</v>
      </c>
      <c r="AD162" s="34">
        <v>0</v>
      </c>
      <c r="AE162" s="34">
        <v>0</v>
      </c>
      <c r="AF162" s="34">
        <v>0</v>
      </c>
      <c r="AG162" s="34">
        <v>1</v>
      </c>
      <c r="AH162" s="34">
        <v>0</v>
      </c>
      <c r="AI162" s="34">
        <v>0</v>
      </c>
      <c r="AJ162" s="34">
        <v>0</v>
      </c>
      <c r="AK162" s="34">
        <v>0</v>
      </c>
      <c r="AL162" s="34">
        <v>2</v>
      </c>
      <c r="AM162" s="30">
        <f t="shared" si="110"/>
        <v>5</v>
      </c>
      <c r="AO162" s="34">
        <v>2</v>
      </c>
      <c r="AP162" s="34">
        <v>2</v>
      </c>
      <c r="AQ162" s="34">
        <v>0</v>
      </c>
      <c r="AR162" s="34">
        <v>0</v>
      </c>
      <c r="AS162" s="34">
        <v>0</v>
      </c>
      <c r="AT162" s="34">
        <v>4</v>
      </c>
      <c r="AU162" s="34">
        <v>0</v>
      </c>
      <c r="AV162" s="34">
        <v>0</v>
      </c>
      <c r="AW162" s="34">
        <v>1</v>
      </c>
      <c r="AX162" s="34">
        <v>2</v>
      </c>
      <c r="AY162" s="34">
        <v>0</v>
      </c>
      <c r="AZ162" s="34">
        <v>0</v>
      </c>
      <c r="BA162" s="34">
        <v>1</v>
      </c>
      <c r="BB162" s="34">
        <v>2</v>
      </c>
      <c r="BC162" s="34">
        <v>2</v>
      </c>
      <c r="BD162" s="34">
        <v>2</v>
      </c>
      <c r="BE162" s="34">
        <v>3</v>
      </c>
      <c r="BF162" s="34">
        <v>0</v>
      </c>
      <c r="BG162" s="34">
        <v>4</v>
      </c>
      <c r="BH162" s="30">
        <f t="shared" si="86"/>
        <v>25</v>
      </c>
      <c r="BI162" s="37">
        <f t="shared" si="89"/>
        <v>5</v>
      </c>
      <c r="BJ162" s="37">
        <f t="shared" si="92"/>
        <v>16</v>
      </c>
      <c r="BK162" s="13">
        <f t="shared" si="93"/>
        <v>21</v>
      </c>
      <c r="BL162" s="38">
        <f t="shared" si="111"/>
        <v>5.520132425243664</v>
      </c>
      <c r="BM162" s="38">
        <f t="shared" si="112"/>
        <v>15.479867574756337</v>
      </c>
      <c r="BN162" s="39">
        <f t="shared" si="94"/>
        <v>0.7965235580882192</v>
      </c>
      <c r="BO162" s="40"/>
      <c r="BP162" s="13">
        <v>2.91</v>
      </c>
      <c r="BQ162" s="40">
        <v>3.02</v>
      </c>
      <c r="BR162" s="41"/>
      <c r="BS162" s="41"/>
      <c r="BT162" s="41"/>
      <c r="BU162" s="41"/>
      <c r="BV162" s="41"/>
      <c r="BW162" s="41"/>
    </row>
    <row r="163" spans="1:75" ht="15.75">
      <c r="A163" s="43"/>
      <c r="B163" s="131"/>
      <c r="D163" s="31"/>
      <c r="E163" s="31"/>
      <c r="F163" s="31"/>
      <c r="G163" s="32"/>
      <c r="H163" s="32"/>
      <c r="K163" s="13"/>
      <c r="L163" s="13"/>
      <c r="M163" s="13"/>
      <c r="N163" s="13"/>
      <c r="O163" s="13"/>
      <c r="P163" s="13"/>
      <c r="Q163" s="13"/>
      <c r="R163" s="13"/>
      <c r="S163" s="33">
        <f t="shared" si="90"/>
        <v>0</v>
      </c>
      <c r="T163" s="33">
        <f t="shared" si="91"/>
        <v>0</v>
      </c>
      <c r="U163" s="33"/>
      <c r="V163" s="33"/>
      <c r="BH163" s="30"/>
      <c r="BI163" s="37">
        <f t="shared" si="89"/>
      </c>
      <c r="BJ163" s="37">
        <f t="shared" si="92"/>
      </c>
      <c r="BL163" s="38"/>
      <c r="BM163" s="38"/>
      <c r="BN163" s="39"/>
      <c r="BO163" s="40"/>
      <c r="BQ163" s="40"/>
      <c r="BR163" s="41"/>
      <c r="BS163" s="41"/>
      <c r="BT163" s="41"/>
      <c r="BU163" s="41"/>
      <c r="BV163" s="41"/>
      <c r="BW163" s="41"/>
    </row>
    <row r="164" spans="1:79" ht="15.75">
      <c r="A164" s="29" t="s">
        <v>127</v>
      </c>
      <c r="B164" s="129" t="s">
        <v>128</v>
      </c>
      <c r="C164" s="30"/>
      <c r="D164" s="31" t="s">
        <v>534</v>
      </c>
      <c r="E164" s="31" t="s">
        <v>535</v>
      </c>
      <c r="F164" s="31" t="s">
        <v>536</v>
      </c>
      <c r="G164" s="32">
        <f aca="true" t="shared" si="114" ref="G164:G172">($T164/$V$412)/((MAX($S164,1))/$U$412)</f>
        <v>8.173862680393293</v>
      </c>
      <c r="H164" s="32"/>
      <c r="I164" s="59" t="s">
        <v>929</v>
      </c>
      <c r="J164" s="34" t="s">
        <v>619</v>
      </c>
      <c r="K164" s="33">
        <v>88</v>
      </c>
      <c r="L164" s="2">
        <v>1057</v>
      </c>
      <c r="M164" s="33">
        <v>390</v>
      </c>
      <c r="N164" s="2">
        <v>2223</v>
      </c>
      <c r="O164" s="33">
        <v>40</v>
      </c>
      <c r="P164" s="2">
        <v>298</v>
      </c>
      <c r="Q164" s="33">
        <v>1409</v>
      </c>
      <c r="R164" s="2">
        <v>5897</v>
      </c>
      <c r="S164" s="33">
        <f t="shared" si="90"/>
        <v>1483</v>
      </c>
      <c r="T164" s="33">
        <f t="shared" si="91"/>
        <v>9919</v>
      </c>
      <c r="U164" s="35">
        <f aca="true" t="shared" si="115" ref="U164:U172">(S164+T164)*($S$412/($S$412+$T$412))</f>
        <v>6270.777848723501</v>
      </c>
      <c r="V164" s="35">
        <f aca="true" t="shared" si="116" ref="V164:V172">(S164+T164)*($T$412/($S$412+$T$412))</f>
        <v>5131.222151276499</v>
      </c>
      <c r="W164" s="36">
        <f aca="true" t="shared" si="117" ref="W164:W172">CHITEST(S164:T164,U164:V164)</f>
        <v>0</v>
      </c>
      <c r="X164" s="36"/>
      <c r="Y164" s="37">
        <v>8</v>
      </c>
      <c r="Z164" s="37">
        <v>8</v>
      </c>
      <c r="AA164" s="37">
        <v>13</v>
      </c>
      <c r="AB164" s="37">
        <v>36</v>
      </c>
      <c r="AC164" s="37">
        <v>100</v>
      </c>
      <c r="AD164" s="37">
        <v>277</v>
      </c>
      <c r="AE164" s="37">
        <v>194</v>
      </c>
      <c r="AF164" s="37">
        <v>275</v>
      </c>
      <c r="AG164" s="37">
        <v>118</v>
      </c>
      <c r="AH164" s="37">
        <v>229</v>
      </c>
      <c r="AI164" s="37">
        <v>15</v>
      </c>
      <c r="AJ164" s="37">
        <v>60</v>
      </c>
      <c r="AK164" s="37">
        <v>31</v>
      </c>
      <c r="AL164" s="37">
        <v>58</v>
      </c>
      <c r="AM164" s="30">
        <v>1422</v>
      </c>
      <c r="AO164" s="37">
        <v>170</v>
      </c>
      <c r="AP164" s="37">
        <v>146</v>
      </c>
      <c r="AQ164" s="37">
        <v>113</v>
      </c>
      <c r="AR164" s="37">
        <v>376</v>
      </c>
      <c r="AS164" s="37">
        <v>225</v>
      </c>
      <c r="AT164" s="37">
        <v>918</v>
      </c>
      <c r="AU164" s="37">
        <v>153</v>
      </c>
      <c r="AV164" s="37">
        <v>149</v>
      </c>
      <c r="AW164" s="37">
        <v>65</v>
      </c>
      <c r="AX164" s="37">
        <v>98</v>
      </c>
      <c r="AY164" s="37">
        <v>59</v>
      </c>
      <c r="AZ164" s="37">
        <v>104</v>
      </c>
      <c r="BA164" s="37">
        <v>173</v>
      </c>
      <c r="BB164" s="37">
        <v>123</v>
      </c>
      <c r="BC164" s="37">
        <v>148</v>
      </c>
      <c r="BD164" s="37">
        <v>142</v>
      </c>
      <c r="BE164" s="37">
        <v>129</v>
      </c>
      <c r="BF164" s="37">
        <v>65</v>
      </c>
      <c r="BG164" s="37">
        <v>155</v>
      </c>
      <c r="BH164" s="30">
        <f aca="true" t="shared" si="118" ref="BH164:BH217">SUM(AO164:BG164)</f>
        <v>3511</v>
      </c>
      <c r="BI164" s="37">
        <f t="shared" si="89"/>
        <v>1886</v>
      </c>
      <c r="BJ164" s="37">
        <f t="shared" si="92"/>
        <v>1268</v>
      </c>
      <c r="BK164" s="13">
        <f t="shared" si="93"/>
        <v>3154</v>
      </c>
      <c r="BL164" s="38">
        <f aca="true" t="shared" si="119" ref="BL164:BL172">BK164*($BI$412/($BI$412+$BJ$412))</f>
        <v>829.071317581834</v>
      </c>
      <c r="BM164" s="38">
        <f aca="true" t="shared" si="120" ref="BM164:BM172">BK164*($BJ$412/($BI$412+$BJ$412))</f>
        <v>2324.9286824181663</v>
      </c>
      <c r="BN164" s="39">
        <f t="shared" si="94"/>
        <v>0</v>
      </c>
      <c r="BO164" s="40"/>
      <c r="BP164" s="13">
        <v>13.02</v>
      </c>
      <c r="BQ164" s="40">
        <v>8.03</v>
      </c>
      <c r="BR164" s="41"/>
      <c r="BS164" s="41"/>
      <c r="BT164" s="41"/>
      <c r="BU164" s="41"/>
      <c r="BV164" s="41"/>
      <c r="BW164" s="41"/>
      <c r="BY164" s="40"/>
      <c r="BZ164" s="40"/>
      <c r="CA164" s="40"/>
    </row>
    <row r="165" spans="1:79" ht="15.75">
      <c r="A165" s="29" t="s">
        <v>153</v>
      </c>
      <c r="B165" s="129" t="s">
        <v>154</v>
      </c>
      <c r="C165" s="30"/>
      <c r="D165" s="31" t="s">
        <v>534</v>
      </c>
      <c r="E165" s="31" t="s">
        <v>535</v>
      </c>
      <c r="F165" s="31" t="s">
        <v>536</v>
      </c>
      <c r="G165" s="32">
        <f t="shared" si="114"/>
        <v>6.079196655703274</v>
      </c>
      <c r="H165" s="32"/>
      <c r="I165" s="59" t="s">
        <v>929</v>
      </c>
      <c r="J165" s="34" t="s">
        <v>619</v>
      </c>
      <c r="K165" s="33">
        <v>49</v>
      </c>
      <c r="L165" s="2">
        <v>732</v>
      </c>
      <c r="M165" s="33">
        <v>287</v>
      </c>
      <c r="N165" s="2">
        <v>1714</v>
      </c>
      <c r="O165" s="33">
        <v>37</v>
      </c>
      <c r="P165" s="2">
        <v>239</v>
      </c>
      <c r="Q165" s="33">
        <v>827</v>
      </c>
      <c r="R165" s="2">
        <v>2430</v>
      </c>
      <c r="S165" s="33">
        <f t="shared" si="90"/>
        <v>1057</v>
      </c>
      <c r="T165" s="33">
        <f t="shared" si="91"/>
        <v>5258</v>
      </c>
      <c r="U165" s="35">
        <f t="shared" si="115"/>
        <v>3473.0715764505267</v>
      </c>
      <c r="V165" s="35">
        <f t="shared" si="116"/>
        <v>2841.9284235494733</v>
      </c>
      <c r="W165" s="36">
        <f t="shared" si="117"/>
        <v>0</v>
      </c>
      <c r="X165" s="36"/>
      <c r="Y165" s="37">
        <v>10</v>
      </c>
      <c r="Z165" s="37">
        <v>9</v>
      </c>
      <c r="AA165" s="37">
        <v>4</v>
      </c>
      <c r="AB165" s="37">
        <v>11</v>
      </c>
      <c r="AC165" s="37">
        <v>72</v>
      </c>
      <c r="AD165" s="37">
        <v>195</v>
      </c>
      <c r="AE165" s="37">
        <v>96</v>
      </c>
      <c r="AF165" s="37">
        <v>181</v>
      </c>
      <c r="AG165" s="37">
        <v>72</v>
      </c>
      <c r="AH165" s="37">
        <v>124</v>
      </c>
      <c r="AI165" s="37">
        <v>5</v>
      </c>
      <c r="AJ165" s="37">
        <v>21</v>
      </c>
      <c r="AK165" s="37">
        <v>9</v>
      </c>
      <c r="AL165" s="37">
        <v>17</v>
      </c>
      <c r="AM165" s="30">
        <v>826</v>
      </c>
      <c r="AO165" s="37">
        <v>236</v>
      </c>
      <c r="AP165" s="37">
        <v>119</v>
      </c>
      <c r="AQ165" s="37">
        <v>84</v>
      </c>
      <c r="AR165" s="37">
        <v>323</v>
      </c>
      <c r="AS165" s="37">
        <v>153</v>
      </c>
      <c r="AT165" s="37">
        <v>630</v>
      </c>
      <c r="AU165" s="37">
        <v>169</v>
      </c>
      <c r="AV165" s="37">
        <v>117</v>
      </c>
      <c r="AW165" s="37">
        <v>48</v>
      </c>
      <c r="AX165" s="37">
        <v>85</v>
      </c>
      <c r="AY165" s="37">
        <v>85</v>
      </c>
      <c r="AZ165" s="37">
        <v>148</v>
      </c>
      <c r="BA165" s="37">
        <v>211</v>
      </c>
      <c r="BB165" s="37">
        <v>162</v>
      </c>
      <c r="BC165" s="37">
        <v>168</v>
      </c>
      <c r="BD165" s="37">
        <v>156</v>
      </c>
      <c r="BE165" s="37">
        <v>141</v>
      </c>
      <c r="BF165" s="37">
        <v>83</v>
      </c>
      <c r="BG165" s="37">
        <v>186</v>
      </c>
      <c r="BH165" s="30">
        <f t="shared" si="118"/>
        <v>3304</v>
      </c>
      <c r="BI165" s="37">
        <f t="shared" si="89"/>
        <v>1440</v>
      </c>
      <c r="BJ165" s="37">
        <f t="shared" si="92"/>
        <v>1576</v>
      </c>
      <c r="BK165" s="13">
        <f t="shared" si="93"/>
        <v>3016</v>
      </c>
      <c r="BL165" s="38">
        <f t="shared" si="119"/>
        <v>792.7961616445185</v>
      </c>
      <c r="BM165" s="38">
        <f t="shared" si="120"/>
        <v>2223.203838355482</v>
      </c>
      <c r="BN165" s="39">
        <f t="shared" si="94"/>
        <v>6.785465070076974E-158</v>
      </c>
      <c r="BO165" s="40"/>
      <c r="BP165" s="13">
        <v>12</v>
      </c>
      <c r="BQ165" s="40">
        <v>5.72</v>
      </c>
      <c r="BR165" s="41"/>
      <c r="BS165" s="41"/>
      <c r="BT165" s="41"/>
      <c r="BU165" s="41"/>
      <c r="BV165" s="41"/>
      <c r="BW165" s="41"/>
      <c r="BY165" s="40"/>
      <c r="BZ165" s="40"/>
      <c r="CA165" s="40"/>
    </row>
    <row r="166" spans="1:79" ht="15.75">
      <c r="A166" s="45" t="s">
        <v>430</v>
      </c>
      <c r="B166" s="130" t="s">
        <v>915</v>
      </c>
      <c r="D166" s="31" t="s">
        <v>534</v>
      </c>
      <c r="E166" s="31" t="s">
        <v>535</v>
      </c>
      <c r="F166" s="44" t="s">
        <v>536</v>
      </c>
      <c r="G166" s="32">
        <f t="shared" si="114"/>
        <v>10.639189437069598</v>
      </c>
      <c r="H166" s="32"/>
      <c r="I166" s="59" t="s">
        <v>929</v>
      </c>
      <c r="J166" s="34" t="s">
        <v>908</v>
      </c>
      <c r="K166" s="33">
        <v>18</v>
      </c>
      <c r="L166" s="2">
        <v>442</v>
      </c>
      <c r="M166" s="33">
        <v>30</v>
      </c>
      <c r="N166" s="2">
        <v>440</v>
      </c>
      <c r="O166" s="33">
        <v>9</v>
      </c>
      <c r="P166" s="2">
        <v>136</v>
      </c>
      <c r="Q166" s="33">
        <v>435</v>
      </c>
      <c r="R166" s="2">
        <v>4362</v>
      </c>
      <c r="S166" s="33">
        <f t="shared" si="90"/>
        <v>605</v>
      </c>
      <c r="T166" s="33">
        <f t="shared" si="91"/>
        <v>5267</v>
      </c>
      <c r="U166" s="35">
        <f t="shared" si="115"/>
        <v>3229.4340929402206</v>
      </c>
      <c r="V166" s="35">
        <f t="shared" si="116"/>
        <v>2642.5659070597794</v>
      </c>
      <c r="W166" s="36">
        <f t="shared" si="117"/>
        <v>0</v>
      </c>
      <c r="X166" s="36"/>
      <c r="Y166" s="34">
        <v>0</v>
      </c>
      <c r="Z166" s="34">
        <v>2</v>
      </c>
      <c r="AA166" s="34">
        <v>4</v>
      </c>
      <c r="AB166" s="34">
        <v>11</v>
      </c>
      <c r="AC166" s="34">
        <v>7</v>
      </c>
      <c r="AD166" s="34">
        <v>21</v>
      </c>
      <c r="AE166" s="34">
        <v>40</v>
      </c>
      <c r="AF166" s="34">
        <v>75</v>
      </c>
      <c r="AG166" s="34">
        <v>48</v>
      </c>
      <c r="AH166" s="34">
        <v>53</v>
      </c>
      <c r="AI166" s="34">
        <v>9</v>
      </c>
      <c r="AJ166" s="34">
        <v>13</v>
      </c>
      <c r="AK166" s="34">
        <v>20</v>
      </c>
      <c r="AL166" s="34">
        <v>17</v>
      </c>
      <c r="AM166" s="33">
        <v>320</v>
      </c>
      <c r="AO166" s="37">
        <v>36</v>
      </c>
      <c r="AP166" s="37">
        <v>28</v>
      </c>
      <c r="AQ166" s="37">
        <v>20</v>
      </c>
      <c r="AR166" s="37">
        <v>66</v>
      </c>
      <c r="AS166" s="37">
        <v>35</v>
      </c>
      <c r="AT166" s="37">
        <v>158</v>
      </c>
      <c r="AU166" s="37">
        <v>29</v>
      </c>
      <c r="AV166" s="37">
        <v>15</v>
      </c>
      <c r="AW166" s="37">
        <v>8</v>
      </c>
      <c r="AX166" s="37">
        <v>25</v>
      </c>
      <c r="AY166" s="37">
        <v>18</v>
      </c>
      <c r="AZ166" s="37">
        <v>54</v>
      </c>
      <c r="BA166" s="37">
        <v>58</v>
      </c>
      <c r="BB166" s="37">
        <v>23</v>
      </c>
      <c r="BC166" s="37">
        <v>28</v>
      </c>
      <c r="BD166" s="37">
        <v>16</v>
      </c>
      <c r="BE166" s="37">
        <v>23</v>
      </c>
      <c r="BF166" s="37">
        <v>10</v>
      </c>
      <c r="BG166" s="37">
        <v>39</v>
      </c>
      <c r="BH166" s="30">
        <f t="shared" si="118"/>
        <v>689</v>
      </c>
      <c r="BI166" s="37">
        <f t="shared" si="89"/>
        <v>311</v>
      </c>
      <c r="BJ166" s="37">
        <f t="shared" si="92"/>
        <v>305</v>
      </c>
      <c r="BK166" s="13">
        <f t="shared" si="93"/>
        <v>616</v>
      </c>
      <c r="BL166" s="38">
        <f t="shared" si="119"/>
        <v>161.92388447381413</v>
      </c>
      <c r="BM166" s="38">
        <f t="shared" si="120"/>
        <v>454.0761155261859</v>
      </c>
      <c r="BN166" s="39">
        <f t="shared" si="94"/>
        <v>2.1573899159700993E-42</v>
      </c>
      <c r="BO166" s="40"/>
      <c r="BP166" s="13">
        <v>15.96</v>
      </c>
      <c r="BQ166" s="40">
        <v>11.14</v>
      </c>
      <c r="BR166" s="41"/>
      <c r="BS166" s="41"/>
      <c r="BT166" s="41"/>
      <c r="BU166" s="41"/>
      <c r="BV166" s="41"/>
      <c r="BW166" s="41"/>
      <c r="BY166" s="40"/>
      <c r="BZ166" s="40"/>
      <c r="CA166" s="40"/>
    </row>
    <row r="167" spans="1:79" ht="15.75">
      <c r="A167" s="49" t="s">
        <v>237</v>
      </c>
      <c r="B167" s="130" t="s">
        <v>916</v>
      </c>
      <c r="D167" s="44" t="s">
        <v>821</v>
      </c>
      <c r="E167" s="31" t="s">
        <v>814</v>
      </c>
      <c r="F167" s="31" t="s">
        <v>536</v>
      </c>
      <c r="G167" s="32">
        <f t="shared" si="114"/>
        <v>5.374219126227853</v>
      </c>
      <c r="H167" s="32"/>
      <c r="I167" s="59" t="s">
        <v>929</v>
      </c>
      <c r="J167" s="34" t="s">
        <v>183</v>
      </c>
      <c r="K167" s="33">
        <v>2</v>
      </c>
      <c r="L167" s="2">
        <v>32</v>
      </c>
      <c r="M167" s="33">
        <v>20</v>
      </c>
      <c r="N167" s="2">
        <v>86</v>
      </c>
      <c r="O167" s="33">
        <v>9</v>
      </c>
      <c r="P167" s="2">
        <v>40</v>
      </c>
      <c r="Q167" s="33">
        <v>55</v>
      </c>
      <c r="R167" s="2">
        <v>204</v>
      </c>
      <c r="S167" s="33">
        <f t="shared" si="90"/>
        <v>83</v>
      </c>
      <c r="T167" s="33">
        <f t="shared" si="91"/>
        <v>365</v>
      </c>
      <c r="U167" s="35">
        <f t="shared" si="115"/>
        <v>246.3873422406708</v>
      </c>
      <c r="V167" s="35">
        <f t="shared" si="116"/>
        <v>201.6126577593292</v>
      </c>
      <c r="W167" s="36">
        <f t="shared" si="117"/>
        <v>2.6895563512425703E-54</v>
      </c>
      <c r="X167" s="36"/>
      <c r="Y167" s="34">
        <v>12</v>
      </c>
      <c r="Z167" s="34">
        <v>7</v>
      </c>
      <c r="AA167" s="34">
        <v>2</v>
      </c>
      <c r="AB167" s="34">
        <v>8</v>
      </c>
      <c r="AC167" s="34">
        <v>16</v>
      </c>
      <c r="AD167" s="34">
        <v>29</v>
      </c>
      <c r="AE167" s="34">
        <v>21</v>
      </c>
      <c r="AF167" s="34">
        <v>27</v>
      </c>
      <c r="AG167" s="34">
        <v>46</v>
      </c>
      <c r="AH167" s="34">
        <v>50</v>
      </c>
      <c r="AI167" s="34">
        <v>13</v>
      </c>
      <c r="AJ167" s="34">
        <v>26</v>
      </c>
      <c r="AK167" s="34">
        <v>22</v>
      </c>
      <c r="AL167" s="34">
        <v>44</v>
      </c>
      <c r="AM167" s="33">
        <v>323</v>
      </c>
      <c r="AO167" s="37">
        <v>0</v>
      </c>
      <c r="AP167" s="37">
        <v>3</v>
      </c>
      <c r="AQ167" s="37">
        <v>1</v>
      </c>
      <c r="AR167" s="37">
        <v>5</v>
      </c>
      <c r="AS167" s="37">
        <v>2</v>
      </c>
      <c r="AT167" s="37">
        <v>5</v>
      </c>
      <c r="AU167" s="37">
        <v>2</v>
      </c>
      <c r="AV167" s="37">
        <v>2</v>
      </c>
      <c r="AW167" s="37">
        <v>0</v>
      </c>
      <c r="AX167" s="37">
        <v>2</v>
      </c>
      <c r="AY167" s="37">
        <v>1</v>
      </c>
      <c r="AZ167" s="37">
        <v>2</v>
      </c>
      <c r="BA167" s="37">
        <v>8</v>
      </c>
      <c r="BB167" s="37">
        <v>2</v>
      </c>
      <c r="BC167" s="37">
        <v>4</v>
      </c>
      <c r="BD167" s="37">
        <v>0</v>
      </c>
      <c r="BE167" s="37">
        <v>1</v>
      </c>
      <c r="BF167" s="37">
        <v>0</v>
      </c>
      <c r="BG167" s="37">
        <v>1</v>
      </c>
      <c r="BH167" s="30">
        <f t="shared" si="118"/>
        <v>41</v>
      </c>
      <c r="BI167" s="37">
        <f t="shared" si="89"/>
        <v>16</v>
      </c>
      <c r="BJ167" s="37">
        <f t="shared" si="92"/>
        <v>19</v>
      </c>
      <c r="BK167" s="13">
        <f t="shared" si="93"/>
        <v>35</v>
      </c>
      <c r="BL167" s="38">
        <f t="shared" si="119"/>
        <v>9.200220708739439</v>
      </c>
      <c r="BM167" s="38">
        <f t="shared" si="120"/>
        <v>25.799779291260563</v>
      </c>
      <c r="BN167" s="39">
        <f t="shared" si="94"/>
        <v>0.009025433026957328</v>
      </c>
      <c r="BO167" s="40"/>
      <c r="BP167" s="13">
        <v>6.32</v>
      </c>
      <c r="BQ167" s="40">
        <v>5.4</v>
      </c>
      <c r="BR167" s="41"/>
      <c r="BS167" s="41"/>
      <c r="BT167" s="41"/>
      <c r="BU167" s="41"/>
      <c r="BV167" s="41"/>
      <c r="BW167" s="41"/>
      <c r="BY167" s="40"/>
      <c r="BZ167" s="40"/>
      <c r="CA167" s="40"/>
    </row>
    <row r="168" spans="1:79" ht="15.75">
      <c r="A168" s="49" t="s">
        <v>99</v>
      </c>
      <c r="B168" s="130" t="s">
        <v>917</v>
      </c>
      <c r="D168" s="31" t="s">
        <v>534</v>
      </c>
      <c r="E168" s="31" t="s">
        <v>535</v>
      </c>
      <c r="F168" s="31" t="s">
        <v>536</v>
      </c>
      <c r="G168" s="32">
        <f t="shared" si="114"/>
        <v>5.091291553659702</v>
      </c>
      <c r="H168" s="32"/>
      <c r="I168" s="59" t="s">
        <v>929</v>
      </c>
      <c r="J168" s="34" t="s">
        <v>183</v>
      </c>
      <c r="K168" s="33">
        <v>2</v>
      </c>
      <c r="L168" s="2">
        <v>228</v>
      </c>
      <c r="M168" s="33">
        <v>15</v>
      </c>
      <c r="N168" s="2">
        <v>390</v>
      </c>
      <c r="O168" s="33">
        <v>4</v>
      </c>
      <c r="P168" s="2">
        <v>49</v>
      </c>
      <c r="Q168" s="33">
        <v>79</v>
      </c>
      <c r="R168" s="2">
        <v>695</v>
      </c>
      <c r="S168" s="33">
        <f t="shared" si="90"/>
        <v>283</v>
      </c>
      <c r="T168" s="33">
        <f t="shared" si="91"/>
        <v>1179</v>
      </c>
      <c r="U168" s="35">
        <f t="shared" si="115"/>
        <v>804.0586927586177</v>
      </c>
      <c r="V168" s="35">
        <f t="shared" si="116"/>
        <v>657.9413072413823</v>
      </c>
      <c r="W168" s="36">
        <f t="shared" si="117"/>
        <v>3.4206532929038184E-165</v>
      </c>
      <c r="X168" s="36"/>
      <c r="Y168" s="34">
        <v>0</v>
      </c>
      <c r="Z168" s="34">
        <v>0</v>
      </c>
      <c r="AA168" s="34">
        <v>0</v>
      </c>
      <c r="AB168" s="34">
        <v>0</v>
      </c>
      <c r="AC168" s="34">
        <v>8</v>
      </c>
      <c r="AD168" s="34">
        <v>10</v>
      </c>
      <c r="AE168" s="34">
        <v>33</v>
      </c>
      <c r="AF168" s="34">
        <v>48</v>
      </c>
      <c r="AG168" s="34">
        <v>35</v>
      </c>
      <c r="AH168" s="34">
        <v>34</v>
      </c>
      <c r="AI168" s="34">
        <v>0</v>
      </c>
      <c r="AJ168" s="34">
        <v>6</v>
      </c>
      <c r="AK168" s="34">
        <v>2</v>
      </c>
      <c r="AL168" s="34">
        <v>0</v>
      </c>
      <c r="AM168" s="33">
        <v>176</v>
      </c>
      <c r="AO168" s="37">
        <v>22</v>
      </c>
      <c r="AP168" s="37">
        <v>7</v>
      </c>
      <c r="AQ168" s="37">
        <v>9</v>
      </c>
      <c r="AR168" s="37">
        <v>32</v>
      </c>
      <c r="AS168" s="37">
        <v>17</v>
      </c>
      <c r="AT168" s="37">
        <v>63</v>
      </c>
      <c r="AU168" s="37">
        <v>14</v>
      </c>
      <c r="AV168" s="37">
        <v>7</v>
      </c>
      <c r="AW168" s="37">
        <v>4</v>
      </c>
      <c r="AX168" s="37">
        <v>11</v>
      </c>
      <c r="AY168" s="37">
        <v>9</v>
      </c>
      <c r="AZ168" s="37">
        <v>21</v>
      </c>
      <c r="BA168" s="37">
        <v>28</v>
      </c>
      <c r="BB168" s="37">
        <v>10</v>
      </c>
      <c r="BC168" s="37">
        <v>14</v>
      </c>
      <c r="BD168" s="37">
        <v>6</v>
      </c>
      <c r="BE168" s="37">
        <v>19</v>
      </c>
      <c r="BF168" s="37">
        <v>9</v>
      </c>
      <c r="BG168" s="37">
        <v>16</v>
      </c>
      <c r="BH168" s="30">
        <f t="shared" si="118"/>
        <v>318</v>
      </c>
      <c r="BI168" s="37">
        <f t="shared" si="89"/>
        <v>137</v>
      </c>
      <c r="BJ168" s="37">
        <f t="shared" si="92"/>
        <v>154</v>
      </c>
      <c r="BK168" s="13">
        <f t="shared" si="93"/>
        <v>291</v>
      </c>
      <c r="BL168" s="38">
        <f t="shared" si="119"/>
        <v>76.4932636069479</v>
      </c>
      <c r="BM168" s="38">
        <f t="shared" si="120"/>
        <v>214.5067363930521</v>
      </c>
      <c r="BN168" s="39">
        <f t="shared" si="94"/>
        <v>7.766001735726044E-16</v>
      </c>
      <c r="BO168" s="40"/>
      <c r="BP168" s="13">
        <v>14.52</v>
      </c>
      <c r="BQ168" s="40">
        <v>5.25</v>
      </c>
      <c r="BR168" s="41"/>
      <c r="BS168" s="41"/>
      <c r="BT168" s="41"/>
      <c r="BU168" s="41"/>
      <c r="BV168" s="41"/>
      <c r="BW168" s="41"/>
      <c r="BY168" s="40"/>
      <c r="BZ168" s="40"/>
      <c r="CA168" s="40"/>
    </row>
    <row r="169" spans="1:79" ht="15.75">
      <c r="A169" s="49" t="s">
        <v>671</v>
      </c>
      <c r="B169" s="136" t="s">
        <v>918</v>
      </c>
      <c r="D169" s="44" t="s">
        <v>821</v>
      </c>
      <c r="E169" s="31" t="s">
        <v>535</v>
      </c>
      <c r="F169" s="31" t="s">
        <v>536</v>
      </c>
      <c r="G169" s="87">
        <f t="shared" si="114"/>
        <v>1.8751957578189506</v>
      </c>
      <c r="H169" s="87"/>
      <c r="I169" s="59" t="s">
        <v>929</v>
      </c>
      <c r="J169" s="34" t="s">
        <v>909</v>
      </c>
      <c r="K169" s="33">
        <v>36</v>
      </c>
      <c r="L169" s="11">
        <v>302</v>
      </c>
      <c r="M169" s="33">
        <v>74</v>
      </c>
      <c r="N169" s="11">
        <v>341</v>
      </c>
      <c r="O169" s="33">
        <v>36</v>
      </c>
      <c r="P169" s="11">
        <v>236</v>
      </c>
      <c r="Q169" s="33">
        <v>107</v>
      </c>
      <c r="R169" s="11">
        <v>414</v>
      </c>
      <c r="S169" s="33">
        <f t="shared" si="90"/>
        <v>610</v>
      </c>
      <c r="T169" s="33">
        <f t="shared" si="91"/>
        <v>936</v>
      </c>
      <c r="U169" s="35">
        <f t="shared" si="115"/>
        <v>850.2563194287434</v>
      </c>
      <c r="V169" s="35">
        <f t="shared" si="116"/>
        <v>695.7436805712566</v>
      </c>
      <c r="W169" s="36">
        <f t="shared" si="117"/>
        <v>1.1273510517217922E-34</v>
      </c>
      <c r="X169" s="36"/>
      <c r="Y169" s="34">
        <v>14</v>
      </c>
      <c r="Z169" s="34">
        <v>13</v>
      </c>
      <c r="AA169" s="34">
        <v>21</v>
      </c>
      <c r="AB169" s="34">
        <v>78</v>
      </c>
      <c r="AC169" s="34">
        <v>82</v>
      </c>
      <c r="AD169" s="34">
        <v>197</v>
      </c>
      <c r="AE169" s="34">
        <v>128</v>
      </c>
      <c r="AF169" s="34">
        <v>162</v>
      </c>
      <c r="AG169" s="34">
        <v>80</v>
      </c>
      <c r="AH169" s="34">
        <v>158</v>
      </c>
      <c r="AI169" s="34">
        <v>27</v>
      </c>
      <c r="AJ169" s="34">
        <v>71</v>
      </c>
      <c r="AK169" s="34">
        <v>46</v>
      </c>
      <c r="AL169" s="34">
        <v>101</v>
      </c>
      <c r="AM169" s="33">
        <v>1178</v>
      </c>
      <c r="AO169" s="37">
        <v>83</v>
      </c>
      <c r="AP169" s="37">
        <v>47</v>
      </c>
      <c r="AQ169" s="37">
        <v>28</v>
      </c>
      <c r="AR169" s="37">
        <v>59</v>
      </c>
      <c r="AS169" s="37">
        <v>38</v>
      </c>
      <c r="AT169" s="37">
        <v>156</v>
      </c>
      <c r="AU169" s="37">
        <v>43</v>
      </c>
      <c r="AV169" s="37">
        <v>28</v>
      </c>
      <c r="AW169" s="37">
        <v>11</v>
      </c>
      <c r="AX169" s="37">
        <v>32</v>
      </c>
      <c r="AY169" s="37">
        <v>36</v>
      </c>
      <c r="AZ169" s="37">
        <v>67</v>
      </c>
      <c r="BA169" s="37">
        <v>80</v>
      </c>
      <c r="BB169" s="37">
        <v>52</v>
      </c>
      <c r="BC169" s="37">
        <v>57</v>
      </c>
      <c r="BD169" s="37">
        <v>44</v>
      </c>
      <c r="BE169" s="37">
        <v>38</v>
      </c>
      <c r="BF169" s="37">
        <v>21</v>
      </c>
      <c r="BG169" s="37">
        <v>47</v>
      </c>
      <c r="BH169" s="30">
        <f t="shared" si="118"/>
        <v>967</v>
      </c>
      <c r="BI169" s="37">
        <f t="shared" si="89"/>
        <v>335</v>
      </c>
      <c r="BJ169" s="37">
        <f t="shared" si="92"/>
        <v>525</v>
      </c>
      <c r="BK169" s="13">
        <f t="shared" si="93"/>
        <v>860</v>
      </c>
      <c r="BL169" s="38">
        <f t="shared" si="119"/>
        <v>226.06256598616906</v>
      </c>
      <c r="BM169" s="38">
        <f t="shared" si="120"/>
        <v>633.937434013831</v>
      </c>
      <c r="BN169" s="39">
        <f t="shared" si="94"/>
        <v>3.2017823939280307E-17</v>
      </c>
      <c r="BO169" s="40"/>
      <c r="BP169" s="13">
        <v>2.33</v>
      </c>
      <c r="BQ169" s="40">
        <v>1.88</v>
      </c>
      <c r="BR169" s="41"/>
      <c r="BS169" s="41"/>
      <c r="BT169" s="41"/>
      <c r="BU169" s="41"/>
      <c r="BV169" s="41"/>
      <c r="BW169" s="41"/>
      <c r="BY169" s="40"/>
      <c r="BZ169" s="40"/>
      <c r="CA169" s="40"/>
    </row>
    <row r="170" spans="1:79" ht="15.75">
      <c r="A170" s="49" t="s">
        <v>288</v>
      </c>
      <c r="B170" s="130" t="s">
        <v>919</v>
      </c>
      <c r="D170" s="31" t="s">
        <v>534</v>
      </c>
      <c r="E170" s="31" t="s">
        <v>535</v>
      </c>
      <c r="F170" s="31" t="s">
        <v>536</v>
      </c>
      <c r="G170" s="32">
        <f t="shared" si="114"/>
        <v>8.89352510093188</v>
      </c>
      <c r="H170" s="32"/>
      <c r="I170" s="59" t="s">
        <v>929</v>
      </c>
      <c r="J170" s="34" t="s">
        <v>35</v>
      </c>
      <c r="K170" s="33">
        <v>80</v>
      </c>
      <c r="L170" s="2">
        <v>723</v>
      </c>
      <c r="M170" s="33">
        <v>389</v>
      </c>
      <c r="N170" s="2">
        <v>1307</v>
      </c>
      <c r="O170" s="33">
        <v>54</v>
      </c>
      <c r="P170" s="2">
        <v>185</v>
      </c>
      <c r="Q170" s="33">
        <v>1639</v>
      </c>
      <c r="R170" s="2">
        <v>4248</v>
      </c>
      <c r="S170" s="33">
        <f t="shared" si="90"/>
        <v>1042</v>
      </c>
      <c r="T170" s="33">
        <f t="shared" si="91"/>
        <v>7583</v>
      </c>
      <c r="U170" s="35">
        <f t="shared" si="115"/>
        <v>4743.506309878986</v>
      </c>
      <c r="V170" s="35">
        <f t="shared" si="116"/>
        <v>3881.4936901210144</v>
      </c>
      <c r="W170" s="36">
        <f t="shared" si="117"/>
        <v>0</v>
      </c>
      <c r="X170" s="36"/>
      <c r="Y170" s="34">
        <v>3</v>
      </c>
      <c r="Z170" s="34">
        <v>1</v>
      </c>
      <c r="AA170" s="34">
        <v>5</v>
      </c>
      <c r="AB170" s="34">
        <v>19</v>
      </c>
      <c r="AC170" s="34">
        <v>64</v>
      </c>
      <c r="AD170" s="34">
        <v>194</v>
      </c>
      <c r="AE170" s="34">
        <v>93</v>
      </c>
      <c r="AF170" s="34">
        <v>230</v>
      </c>
      <c r="AG170" s="34">
        <v>79</v>
      </c>
      <c r="AH170" s="34">
        <v>144</v>
      </c>
      <c r="AI170" s="34">
        <v>10</v>
      </c>
      <c r="AJ170" s="34">
        <v>21</v>
      </c>
      <c r="AK170" s="34">
        <v>8</v>
      </c>
      <c r="AL170" s="34">
        <v>23</v>
      </c>
      <c r="AM170" s="33">
        <v>894</v>
      </c>
      <c r="AO170" s="37">
        <v>161</v>
      </c>
      <c r="AP170" s="37">
        <v>101</v>
      </c>
      <c r="AQ170" s="37">
        <v>65</v>
      </c>
      <c r="AR170" s="37">
        <v>246</v>
      </c>
      <c r="AS170" s="37">
        <v>109</v>
      </c>
      <c r="AT170" s="37">
        <v>485</v>
      </c>
      <c r="AU170" s="37">
        <v>102</v>
      </c>
      <c r="AV170" s="37">
        <v>90</v>
      </c>
      <c r="AW170" s="37">
        <v>35</v>
      </c>
      <c r="AX170" s="37">
        <v>78</v>
      </c>
      <c r="AY170" s="37">
        <v>54</v>
      </c>
      <c r="AZ170" s="37">
        <v>109</v>
      </c>
      <c r="BA170" s="37">
        <v>151</v>
      </c>
      <c r="BB170" s="37">
        <v>116</v>
      </c>
      <c r="BC170" s="37">
        <v>111</v>
      </c>
      <c r="BD170" s="37">
        <v>129</v>
      </c>
      <c r="BE170" s="37">
        <v>106</v>
      </c>
      <c r="BF170" s="37">
        <v>72</v>
      </c>
      <c r="BG170" s="37">
        <v>131</v>
      </c>
      <c r="BH170" s="30">
        <f t="shared" si="118"/>
        <v>2451</v>
      </c>
      <c r="BI170" s="37">
        <f t="shared" si="89"/>
        <v>1067</v>
      </c>
      <c r="BJ170" s="37">
        <f t="shared" si="92"/>
        <v>1140</v>
      </c>
      <c r="BK170" s="13">
        <f t="shared" si="93"/>
        <v>2207</v>
      </c>
      <c r="BL170" s="38">
        <f t="shared" si="119"/>
        <v>580.1396315482269</v>
      </c>
      <c r="BM170" s="38">
        <f t="shared" si="120"/>
        <v>1626.8603684517732</v>
      </c>
      <c r="BN170" s="39">
        <f t="shared" si="94"/>
        <v>1.4762389559304609E-122</v>
      </c>
      <c r="BO170" s="40"/>
      <c r="BP170" s="13">
        <v>14.02</v>
      </c>
      <c r="BQ170" s="40">
        <v>8.2</v>
      </c>
      <c r="BR170" s="41"/>
      <c r="BS170" s="41"/>
      <c r="BT170" s="41"/>
      <c r="BU170" s="41"/>
      <c r="BV170" s="41"/>
      <c r="BW170" s="41"/>
      <c r="BY170" s="40"/>
      <c r="BZ170" s="40"/>
      <c r="CA170" s="40"/>
    </row>
    <row r="171" spans="1:79" ht="15.75">
      <c r="A171" s="49" t="s">
        <v>633</v>
      </c>
      <c r="B171" s="130" t="s">
        <v>920</v>
      </c>
      <c r="D171" s="31" t="s">
        <v>534</v>
      </c>
      <c r="E171" s="31" t="s">
        <v>535</v>
      </c>
      <c r="F171" s="31" t="s">
        <v>536</v>
      </c>
      <c r="G171" s="32">
        <f t="shared" si="114"/>
        <v>11.69537129808725</v>
      </c>
      <c r="H171" s="32"/>
      <c r="I171" s="59" t="s">
        <v>929</v>
      </c>
      <c r="J171" s="34" t="s">
        <v>184</v>
      </c>
      <c r="K171" s="33">
        <v>1</v>
      </c>
      <c r="L171" s="2">
        <v>160</v>
      </c>
      <c r="M171" s="33">
        <v>40</v>
      </c>
      <c r="N171" s="2">
        <v>388</v>
      </c>
      <c r="O171" s="33">
        <v>18</v>
      </c>
      <c r="P171" s="2">
        <v>128</v>
      </c>
      <c r="Q171" s="33">
        <v>433</v>
      </c>
      <c r="R171" s="2">
        <v>2077</v>
      </c>
      <c r="S171" s="33">
        <f t="shared" si="90"/>
        <v>307</v>
      </c>
      <c r="T171" s="33">
        <f t="shared" si="91"/>
        <v>2938</v>
      </c>
      <c r="U171" s="35">
        <f t="shared" si="115"/>
        <v>1784.6583160066446</v>
      </c>
      <c r="V171" s="35">
        <f t="shared" si="116"/>
        <v>1460.3416839933554</v>
      </c>
      <c r="W171" s="36">
        <f t="shared" si="117"/>
        <v>0</v>
      </c>
      <c r="X171" s="36"/>
      <c r="Y171" s="34">
        <v>0</v>
      </c>
      <c r="Z171" s="34">
        <v>0</v>
      </c>
      <c r="AA171" s="34">
        <v>2</v>
      </c>
      <c r="AB171" s="34">
        <v>4</v>
      </c>
      <c r="AC171" s="34">
        <v>62</v>
      </c>
      <c r="AD171" s="34">
        <v>100</v>
      </c>
      <c r="AE171" s="34">
        <v>119</v>
      </c>
      <c r="AF171" s="34">
        <v>216</v>
      </c>
      <c r="AG171" s="34">
        <v>121</v>
      </c>
      <c r="AH171" s="34">
        <v>172</v>
      </c>
      <c r="AI171" s="34">
        <v>6</v>
      </c>
      <c r="AJ171" s="34">
        <v>13</v>
      </c>
      <c r="AK171" s="34">
        <v>2</v>
      </c>
      <c r="AL171" s="34">
        <v>9</v>
      </c>
      <c r="AM171" s="33">
        <v>826</v>
      </c>
      <c r="AO171" s="37">
        <v>36</v>
      </c>
      <c r="AP171" s="37">
        <v>22</v>
      </c>
      <c r="AQ171" s="37">
        <v>16</v>
      </c>
      <c r="AR171" s="37">
        <v>59</v>
      </c>
      <c r="AS171" s="37">
        <v>36</v>
      </c>
      <c r="AT171" s="37">
        <v>148</v>
      </c>
      <c r="AU171" s="37">
        <v>36</v>
      </c>
      <c r="AV171" s="37">
        <v>19</v>
      </c>
      <c r="AW171" s="37">
        <v>6</v>
      </c>
      <c r="AX171" s="37">
        <v>18</v>
      </c>
      <c r="AY171" s="37">
        <v>13</v>
      </c>
      <c r="AZ171" s="37">
        <v>25</v>
      </c>
      <c r="BA171" s="37">
        <v>43</v>
      </c>
      <c r="BB171" s="37">
        <v>35</v>
      </c>
      <c r="BC171" s="37">
        <v>37</v>
      </c>
      <c r="BD171" s="37">
        <v>32</v>
      </c>
      <c r="BE171" s="37">
        <v>29</v>
      </c>
      <c r="BF171" s="37">
        <v>13</v>
      </c>
      <c r="BG171" s="37">
        <v>41</v>
      </c>
      <c r="BH171" s="30">
        <f t="shared" si="118"/>
        <v>664</v>
      </c>
      <c r="BI171" s="37">
        <f t="shared" si="89"/>
        <v>304</v>
      </c>
      <c r="BJ171" s="37">
        <f t="shared" si="92"/>
        <v>304</v>
      </c>
      <c r="BK171" s="13">
        <f t="shared" si="93"/>
        <v>608</v>
      </c>
      <c r="BL171" s="38">
        <f t="shared" si="119"/>
        <v>159.82097688324512</v>
      </c>
      <c r="BM171" s="38">
        <f t="shared" si="120"/>
        <v>448.17902311675493</v>
      </c>
      <c r="BN171" s="39">
        <f t="shared" si="94"/>
        <v>2.8873746236125878E-40</v>
      </c>
      <c r="BO171" s="40"/>
      <c r="BP171" s="13">
        <v>23.07</v>
      </c>
      <c r="BQ171" s="40">
        <v>11.47</v>
      </c>
      <c r="BR171" s="41"/>
      <c r="BS171" s="41"/>
      <c r="BT171" s="41"/>
      <c r="BU171" s="41"/>
      <c r="BV171" s="41"/>
      <c r="BW171" s="41"/>
      <c r="BY171" s="40"/>
      <c r="BZ171" s="40"/>
      <c r="CA171" s="40"/>
    </row>
    <row r="172" spans="1:79" ht="15.75">
      <c r="A172" s="49" t="s">
        <v>668</v>
      </c>
      <c r="B172" s="130" t="s">
        <v>921</v>
      </c>
      <c r="D172" s="31" t="s">
        <v>534</v>
      </c>
      <c r="E172" s="31" t="s">
        <v>535</v>
      </c>
      <c r="F172" s="31" t="s">
        <v>536</v>
      </c>
      <c r="G172" s="32">
        <f t="shared" si="114"/>
        <v>10.639112380939368</v>
      </c>
      <c r="H172" s="32"/>
      <c r="I172" s="59" t="s">
        <v>929</v>
      </c>
      <c r="J172" s="34" t="s">
        <v>764</v>
      </c>
      <c r="K172" s="33">
        <v>13</v>
      </c>
      <c r="L172" s="2">
        <v>259</v>
      </c>
      <c r="M172" s="33">
        <v>58</v>
      </c>
      <c r="N172" s="2">
        <v>665</v>
      </c>
      <c r="O172" s="33">
        <v>15</v>
      </c>
      <c r="P172" s="2">
        <v>80</v>
      </c>
      <c r="Q172" s="33">
        <v>297</v>
      </c>
      <c r="R172" s="2">
        <v>2175</v>
      </c>
      <c r="S172" s="33">
        <f t="shared" si="90"/>
        <v>367</v>
      </c>
      <c r="T172" s="33">
        <f t="shared" si="91"/>
        <v>3195</v>
      </c>
      <c r="U172" s="35">
        <f t="shared" si="115"/>
        <v>1958.999359511762</v>
      </c>
      <c r="V172" s="35">
        <f t="shared" si="116"/>
        <v>1603.000640488238</v>
      </c>
      <c r="W172" s="36">
        <f t="shared" si="117"/>
        <v>0</v>
      </c>
      <c r="X172" s="36"/>
      <c r="Y172" s="34">
        <v>1</v>
      </c>
      <c r="Z172" s="34">
        <v>1</v>
      </c>
      <c r="AA172" s="34">
        <v>3</v>
      </c>
      <c r="AB172" s="34">
        <v>4</v>
      </c>
      <c r="AC172" s="34">
        <v>30</v>
      </c>
      <c r="AD172" s="34">
        <v>89</v>
      </c>
      <c r="AE172" s="34">
        <v>79</v>
      </c>
      <c r="AF172" s="34">
        <v>101</v>
      </c>
      <c r="AG172" s="34">
        <v>54</v>
      </c>
      <c r="AH172" s="34">
        <v>95</v>
      </c>
      <c r="AI172" s="34">
        <v>8</v>
      </c>
      <c r="AJ172" s="34">
        <v>31</v>
      </c>
      <c r="AK172" s="34">
        <v>15</v>
      </c>
      <c r="AL172" s="34">
        <v>34</v>
      </c>
      <c r="AM172" s="33">
        <v>545</v>
      </c>
      <c r="AO172" s="37">
        <v>40</v>
      </c>
      <c r="AP172" s="37">
        <v>11</v>
      </c>
      <c r="AQ172" s="37">
        <v>15</v>
      </c>
      <c r="AR172" s="37">
        <v>69</v>
      </c>
      <c r="AS172" s="37">
        <v>40</v>
      </c>
      <c r="AT172" s="37">
        <v>129</v>
      </c>
      <c r="AU172" s="37">
        <v>22</v>
      </c>
      <c r="AV172" s="37">
        <v>11</v>
      </c>
      <c r="AW172" s="37">
        <v>8</v>
      </c>
      <c r="AX172" s="37">
        <v>16</v>
      </c>
      <c r="AY172" s="37">
        <v>14</v>
      </c>
      <c r="AZ172" s="37">
        <v>26</v>
      </c>
      <c r="BA172" s="37">
        <v>43</v>
      </c>
      <c r="BB172" s="37">
        <v>28</v>
      </c>
      <c r="BC172" s="37">
        <v>25</v>
      </c>
      <c r="BD172" s="37">
        <v>23</v>
      </c>
      <c r="BE172" s="37">
        <v>24</v>
      </c>
      <c r="BF172" s="37">
        <v>8</v>
      </c>
      <c r="BG172" s="37">
        <v>38</v>
      </c>
      <c r="BH172" s="30">
        <f t="shared" si="118"/>
        <v>590</v>
      </c>
      <c r="BI172" s="37">
        <f t="shared" si="89"/>
        <v>279</v>
      </c>
      <c r="BJ172" s="37">
        <f t="shared" si="92"/>
        <v>269</v>
      </c>
      <c r="BK172" s="13">
        <f t="shared" si="93"/>
        <v>548</v>
      </c>
      <c r="BL172" s="38">
        <f t="shared" si="119"/>
        <v>144.0491699539775</v>
      </c>
      <c r="BM172" s="38">
        <f t="shared" si="120"/>
        <v>403.95083004602253</v>
      </c>
      <c r="BN172" s="39">
        <f t="shared" si="94"/>
        <v>3.460348687379964E-39</v>
      </c>
      <c r="BO172" s="40"/>
      <c r="BP172" s="13">
        <v>11.75</v>
      </c>
      <c r="BQ172" s="40">
        <v>11.23</v>
      </c>
      <c r="BR172" s="41"/>
      <c r="BS172" s="41"/>
      <c r="BT172" s="41"/>
      <c r="BU172" s="41"/>
      <c r="BV172" s="41"/>
      <c r="BW172" s="41"/>
      <c r="BY172" s="40"/>
      <c r="BZ172" s="40"/>
      <c r="CA172" s="40"/>
    </row>
    <row r="173" spans="1:79" ht="15.75">
      <c r="A173" s="56"/>
      <c r="B173" s="130"/>
      <c r="D173" s="31"/>
      <c r="E173" s="31"/>
      <c r="F173" s="31"/>
      <c r="G173" s="32"/>
      <c r="H173" s="32"/>
      <c r="I173" s="59"/>
      <c r="J173" s="34"/>
      <c r="K173" s="33"/>
      <c r="L173" s="33"/>
      <c r="M173" s="33"/>
      <c r="N173" s="33"/>
      <c r="O173" s="33"/>
      <c r="P173" s="33"/>
      <c r="Q173" s="33"/>
      <c r="R173" s="33"/>
      <c r="S173" s="33">
        <f t="shared" si="90"/>
        <v>0</v>
      </c>
      <c r="T173" s="33">
        <f t="shared" si="91"/>
        <v>0</v>
      </c>
      <c r="U173" s="33"/>
      <c r="V173" s="33"/>
      <c r="W173" s="36"/>
      <c r="X173" s="36"/>
      <c r="Y173" s="34"/>
      <c r="Z173" s="34"/>
      <c r="AA173" s="34"/>
      <c r="AB173" s="34"/>
      <c r="AC173" s="34"/>
      <c r="AD173" s="34"/>
      <c r="AE173" s="34"/>
      <c r="AF173" s="34"/>
      <c r="AG173" s="34"/>
      <c r="AH173" s="34"/>
      <c r="AI173" s="34"/>
      <c r="AJ173" s="34"/>
      <c r="AK173" s="34"/>
      <c r="AL173" s="34"/>
      <c r="AM173" s="33"/>
      <c r="AO173" s="37"/>
      <c r="AP173" s="37"/>
      <c r="AQ173" s="37"/>
      <c r="AR173" s="37"/>
      <c r="AS173" s="37"/>
      <c r="AT173" s="37"/>
      <c r="AU173" s="37"/>
      <c r="AV173" s="37"/>
      <c r="AW173" s="37"/>
      <c r="AX173" s="37"/>
      <c r="AY173" s="37"/>
      <c r="AZ173" s="37"/>
      <c r="BA173" s="37"/>
      <c r="BB173" s="37"/>
      <c r="BC173" s="37"/>
      <c r="BD173" s="37"/>
      <c r="BE173" s="37"/>
      <c r="BF173" s="37"/>
      <c r="BG173" s="37"/>
      <c r="BH173" s="30"/>
      <c r="BI173" s="37">
        <f t="shared" si="89"/>
      </c>
      <c r="BJ173" s="37">
        <f t="shared" si="92"/>
      </c>
      <c r="BL173" s="38"/>
      <c r="BM173" s="38"/>
      <c r="BN173" s="39"/>
      <c r="BO173" s="40"/>
      <c r="BQ173" s="40"/>
      <c r="BR173" s="41"/>
      <c r="BS173" s="41"/>
      <c r="BT173" s="41"/>
      <c r="BU173" s="41"/>
      <c r="BV173" s="41"/>
      <c r="BW173" s="41"/>
      <c r="BY173" s="40"/>
      <c r="BZ173" s="40"/>
      <c r="CA173" s="40"/>
    </row>
    <row r="174" spans="1:79" ht="15.75">
      <c r="A174" s="29" t="s">
        <v>394</v>
      </c>
      <c r="B174" s="130" t="s">
        <v>823</v>
      </c>
      <c r="D174" s="31" t="s">
        <v>821</v>
      </c>
      <c r="E174" s="31" t="s">
        <v>535</v>
      </c>
      <c r="F174" s="31" t="s">
        <v>536</v>
      </c>
      <c r="G174" s="32">
        <f>($T174/$V$412)/((MAX($S174,1))/$U$412)</f>
        <v>3.46539095872474</v>
      </c>
      <c r="H174" s="32"/>
      <c r="I174" s="59" t="s">
        <v>824</v>
      </c>
      <c r="J174" s="34" t="s">
        <v>952</v>
      </c>
      <c r="K174" s="33">
        <v>73</v>
      </c>
      <c r="L174" s="2">
        <v>1169</v>
      </c>
      <c r="M174" s="33">
        <v>289</v>
      </c>
      <c r="N174" s="2">
        <v>1891</v>
      </c>
      <c r="O174" s="33">
        <v>50</v>
      </c>
      <c r="P174" s="2">
        <v>223</v>
      </c>
      <c r="Q174" s="33">
        <v>437</v>
      </c>
      <c r="R174" s="2">
        <v>1679</v>
      </c>
      <c r="S174" s="33">
        <f t="shared" si="90"/>
        <v>1515</v>
      </c>
      <c r="T174" s="33">
        <f t="shared" si="91"/>
        <v>4296</v>
      </c>
      <c r="U174" s="35">
        <f>(S174+T174)*($S$412/($S$412+$T$412))</f>
        <v>3195.885816429772</v>
      </c>
      <c r="V174" s="35">
        <f>(S174+T174)*($T$412/($S$412+$T$412))</f>
        <v>2615.114183570228</v>
      </c>
      <c r="W174" s="36">
        <f>CHITEST(S174:T174,U174:V174)</f>
        <v>0</v>
      </c>
      <c r="X174" s="36"/>
      <c r="Y174" s="34">
        <v>28</v>
      </c>
      <c r="Z174" s="34">
        <v>20</v>
      </c>
      <c r="AA174" s="34">
        <v>15</v>
      </c>
      <c r="AB174" s="34">
        <v>24</v>
      </c>
      <c r="AC174" s="34">
        <v>33</v>
      </c>
      <c r="AD174" s="34">
        <v>126</v>
      </c>
      <c r="AE174" s="34">
        <v>130</v>
      </c>
      <c r="AF174" s="34">
        <v>243</v>
      </c>
      <c r="AG174" s="34">
        <v>112</v>
      </c>
      <c r="AH174" s="34">
        <v>213</v>
      </c>
      <c r="AI174" s="34">
        <v>94</v>
      </c>
      <c r="AJ174" s="34">
        <v>208</v>
      </c>
      <c r="AK174" s="34">
        <v>60</v>
      </c>
      <c r="AL174" s="34">
        <v>112</v>
      </c>
      <c r="AM174" s="33">
        <v>1418</v>
      </c>
      <c r="AO174" s="37">
        <v>161</v>
      </c>
      <c r="AP174" s="37">
        <v>170</v>
      </c>
      <c r="AQ174" s="37">
        <v>98</v>
      </c>
      <c r="AR174" s="37">
        <v>290</v>
      </c>
      <c r="AS174" s="37">
        <v>160</v>
      </c>
      <c r="AT174" s="37">
        <v>524</v>
      </c>
      <c r="AU174" s="37">
        <v>110</v>
      </c>
      <c r="AV174" s="37">
        <v>122</v>
      </c>
      <c r="AW174" s="37">
        <v>34</v>
      </c>
      <c r="AX174" s="37">
        <v>65</v>
      </c>
      <c r="AY174" s="37">
        <v>64</v>
      </c>
      <c r="AZ174" s="37">
        <v>125</v>
      </c>
      <c r="BA174" s="37">
        <v>169</v>
      </c>
      <c r="BB174" s="37">
        <v>109</v>
      </c>
      <c r="BC174" s="37">
        <v>136</v>
      </c>
      <c r="BD174" s="37">
        <v>116</v>
      </c>
      <c r="BE174" s="37">
        <v>121</v>
      </c>
      <c r="BF174" s="37">
        <v>56</v>
      </c>
      <c r="BG174" s="37">
        <v>109</v>
      </c>
      <c r="BH174" s="30">
        <f>SUM(AO174:BG174)</f>
        <v>2739</v>
      </c>
      <c r="BI174" s="37">
        <f t="shared" si="89"/>
        <v>1240</v>
      </c>
      <c r="BJ174" s="37">
        <f t="shared" si="92"/>
        <v>1166</v>
      </c>
      <c r="BK174" s="13">
        <f t="shared" si="93"/>
        <v>2406</v>
      </c>
      <c r="BL174" s="38">
        <f>BK174*($BI$412/($BI$412+$BJ$412))</f>
        <v>632.4494578636312</v>
      </c>
      <c r="BM174" s="38">
        <f>BK174*($BJ$412/($BI$412+$BJ$412))</f>
        <v>1773.550542136369</v>
      </c>
      <c r="BN174" s="39">
        <f t="shared" si="94"/>
        <v>3.3464862423707946E-174</v>
      </c>
      <c r="BO174" s="40"/>
      <c r="BP174" s="13">
        <v>5.47</v>
      </c>
      <c r="BQ174" s="40">
        <v>3.44</v>
      </c>
      <c r="BR174" s="41"/>
      <c r="BS174" s="41"/>
      <c r="BT174" s="41"/>
      <c r="BU174" s="41"/>
      <c r="BV174" s="41"/>
      <c r="BW174" s="41"/>
      <c r="BY174" s="40"/>
      <c r="BZ174" s="40"/>
      <c r="CA174" s="40"/>
    </row>
    <row r="175" spans="1:75" ht="15.75">
      <c r="A175" s="43"/>
      <c r="B175" s="131"/>
      <c r="D175" s="31"/>
      <c r="E175" s="31"/>
      <c r="F175" s="31"/>
      <c r="G175" s="32"/>
      <c r="H175" s="32"/>
      <c r="I175" s="59"/>
      <c r="J175" s="34"/>
      <c r="K175" s="33"/>
      <c r="L175" s="33"/>
      <c r="M175" s="33"/>
      <c r="N175" s="33"/>
      <c r="O175" s="33"/>
      <c r="P175" s="33"/>
      <c r="Q175" s="33"/>
      <c r="R175" s="33"/>
      <c r="S175" s="33">
        <f t="shared" si="90"/>
        <v>0</v>
      </c>
      <c r="T175" s="33">
        <f t="shared" si="91"/>
        <v>0</v>
      </c>
      <c r="U175" s="33"/>
      <c r="V175" s="33"/>
      <c r="W175" s="36"/>
      <c r="X175" s="36"/>
      <c r="BH175" s="30">
        <f t="shared" si="118"/>
        <v>0</v>
      </c>
      <c r="BI175" s="37">
        <f t="shared" si="89"/>
      </c>
      <c r="BJ175" s="37">
        <f t="shared" si="92"/>
      </c>
      <c r="BL175" s="38"/>
      <c r="BM175" s="38"/>
      <c r="BN175" s="39"/>
      <c r="BO175" s="40"/>
      <c r="BQ175" s="40"/>
      <c r="BR175" s="41"/>
      <c r="BS175" s="41"/>
      <c r="BT175" s="41"/>
      <c r="BU175" s="41"/>
      <c r="BV175" s="41"/>
      <c r="BW175" s="41"/>
    </row>
    <row r="176" spans="1:79" ht="15.75">
      <c r="A176" s="29" t="s">
        <v>652</v>
      </c>
      <c r="B176" s="129" t="s">
        <v>653</v>
      </c>
      <c r="C176" s="30"/>
      <c r="D176" s="31" t="s">
        <v>534</v>
      </c>
      <c r="E176" s="31" t="s">
        <v>535</v>
      </c>
      <c r="F176" s="31" t="s">
        <v>536</v>
      </c>
      <c r="G176" s="32">
        <f>($T176/$V$412)/((MAX($S176,1))/$U$412)</f>
        <v>6.092507553375251</v>
      </c>
      <c r="H176" s="32"/>
      <c r="I176" s="59" t="s">
        <v>613</v>
      </c>
      <c r="J176" s="34" t="s">
        <v>953</v>
      </c>
      <c r="K176" s="33">
        <v>78</v>
      </c>
      <c r="L176" s="2">
        <v>629</v>
      </c>
      <c r="M176" s="33">
        <v>259</v>
      </c>
      <c r="N176" s="2">
        <v>1026</v>
      </c>
      <c r="O176" s="33">
        <v>58</v>
      </c>
      <c r="P176" s="2">
        <v>327</v>
      </c>
      <c r="Q176" s="33">
        <v>1159</v>
      </c>
      <c r="R176" s="2">
        <v>3000</v>
      </c>
      <c r="S176" s="33">
        <f t="shared" si="90"/>
        <v>1092</v>
      </c>
      <c r="T176" s="33">
        <f t="shared" si="91"/>
        <v>5444</v>
      </c>
      <c r="U176" s="35">
        <f>(S176+T176)*($S$412/($S$412+$T$412))</f>
        <v>3594.6153323326434</v>
      </c>
      <c r="V176" s="35">
        <f>(S176+T176)*($T$412/($S$412+$T$412))</f>
        <v>2941.3846676673566</v>
      </c>
      <c r="W176" s="36">
        <f>CHITEST(S176:T176,U176:V176)</f>
        <v>0</v>
      </c>
      <c r="X176" s="36"/>
      <c r="Y176" s="37">
        <v>14</v>
      </c>
      <c r="Z176" s="37">
        <v>6</v>
      </c>
      <c r="AA176" s="37">
        <v>11</v>
      </c>
      <c r="AB176" s="37">
        <v>42</v>
      </c>
      <c r="AC176" s="37">
        <v>109</v>
      </c>
      <c r="AD176" s="37">
        <v>360</v>
      </c>
      <c r="AE176" s="37">
        <v>219</v>
      </c>
      <c r="AF176" s="37">
        <v>400</v>
      </c>
      <c r="AG176" s="37">
        <v>146</v>
      </c>
      <c r="AH176" s="37">
        <v>291</v>
      </c>
      <c r="AI176" s="37">
        <v>17</v>
      </c>
      <c r="AJ176" s="37">
        <v>60</v>
      </c>
      <c r="AK176" s="37">
        <v>17</v>
      </c>
      <c r="AL176" s="37">
        <v>45</v>
      </c>
      <c r="AM176" s="30">
        <v>1737</v>
      </c>
      <c r="AO176" s="37">
        <v>206</v>
      </c>
      <c r="AP176" s="37">
        <v>174</v>
      </c>
      <c r="AQ176" s="37">
        <v>98</v>
      </c>
      <c r="AR176" s="37">
        <v>221</v>
      </c>
      <c r="AS176" s="37">
        <v>93</v>
      </c>
      <c r="AT176" s="37">
        <v>448</v>
      </c>
      <c r="AU176" s="37">
        <v>124</v>
      </c>
      <c r="AV176" s="37">
        <v>83</v>
      </c>
      <c r="AW176" s="37">
        <v>47</v>
      </c>
      <c r="AX176" s="37">
        <v>101</v>
      </c>
      <c r="AY176" s="37">
        <v>92</v>
      </c>
      <c r="AZ176" s="37">
        <v>119</v>
      </c>
      <c r="BA176" s="37">
        <v>262</v>
      </c>
      <c r="BB176" s="37">
        <v>205</v>
      </c>
      <c r="BC176" s="37">
        <v>167</v>
      </c>
      <c r="BD176" s="37">
        <v>162</v>
      </c>
      <c r="BE176" s="37">
        <v>150</v>
      </c>
      <c r="BF176" s="37">
        <v>80</v>
      </c>
      <c r="BG176" s="37">
        <v>189</v>
      </c>
      <c r="BH176" s="30">
        <f t="shared" si="118"/>
        <v>3021</v>
      </c>
      <c r="BI176" s="37">
        <f t="shared" si="89"/>
        <v>1016</v>
      </c>
      <c r="BJ176" s="37">
        <f t="shared" si="92"/>
        <v>1632</v>
      </c>
      <c r="BK176" s="13">
        <f t="shared" si="93"/>
        <v>2648</v>
      </c>
      <c r="BL176" s="38">
        <f>BK176*($BI$412/($BI$412+$BJ$412))</f>
        <v>696.0624124783438</v>
      </c>
      <c r="BM176" s="38">
        <f>BK176*($BJ$412/($BI$412+$BJ$412))</f>
        <v>1951.9375875216563</v>
      </c>
      <c r="BN176" s="39">
        <f t="shared" si="94"/>
        <v>2.6902681484956322E-45</v>
      </c>
      <c r="BO176" s="40"/>
      <c r="BP176" s="13">
        <v>9.66</v>
      </c>
      <c r="BQ176" s="40">
        <v>5.65</v>
      </c>
      <c r="BR176" s="41"/>
      <c r="BS176" s="41"/>
      <c r="BT176" s="41"/>
      <c r="BU176" s="41"/>
      <c r="BV176" s="41"/>
      <c r="BW176" s="41"/>
      <c r="BY176" s="40"/>
      <c r="BZ176" s="40"/>
      <c r="CA176" s="40"/>
    </row>
    <row r="177" spans="1:79" ht="15.75">
      <c r="A177" s="29" t="s">
        <v>634</v>
      </c>
      <c r="B177" s="129" t="s">
        <v>635</v>
      </c>
      <c r="C177" s="30"/>
      <c r="D177" s="31" t="s">
        <v>534</v>
      </c>
      <c r="E177" s="31" t="s">
        <v>535</v>
      </c>
      <c r="F177" s="31" t="s">
        <v>536</v>
      </c>
      <c r="G177" s="32">
        <f>($T177/$V$412)/((MAX($S177,1))/$U$412)</f>
        <v>2.840003354857639</v>
      </c>
      <c r="H177" s="32"/>
      <c r="I177" s="59" t="s">
        <v>613</v>
      </c>
      <c r="J177" s="34" t="s">
        <v>953</v>
      </c>
      <c r="K177" s="33">
        <v>151</v>
      </c>
      <c r="L177" s="2">
        <v>1560</v>
      </c>
      <c r="M177" s="33">
        <v>341</v>
      </c>
      <c r="N177" s="2">
        <v>1729</v>
      </c>
      <c r="O177" s="33">
        <v>118</v>
      </c>
      <c r="P177" s="2">
        <v>681</v>
      </c>
      <c r="Q177" s="33">
        <v>908</v>
      </c>
      <c r="R177" s="2">
        <v>2855</v>
      </c>
      <c r="S177" s="33">
        <f t="shared" si="90"/>
        <v>2510</v>
      </c>
      <c r="T177" s="33">
        <f t="shared" si="91"/>
        <v>5833</v>
      </c>
      <c r="U177" s="35">
        <f>(S177+T177)*($S$412/($S$412+$T$412))</f>
        <v>4588.41427748642</v>
      </c>
      <c r="V177" s="35">
        <f>(S177+T177)*($T$412/($S$412+$T$412))</f>
        <v>3754.5857225135796</v>
      </c>
      <c r="W177" s="36">
        <f>CHITEST(S177:T177,U177:V177)</f>
        <v>0</v>
      </c>
      <c r="X177" s="36"/>
      <c r="Y177" s="37">
        <v>83</v>
      </c>
      <c r="Z177" s="37">
        <v>40</v>
      </c>
      <c r="AA177" s="37">
        <v>238</v>
      </c>
      <c r="AB177" s="37">
        <v>679</v>
      </c>
      <c r="AC177" s="37">
        <v>313</v>
      </c>
      <c r="AD177" s="37">
        <v>843</v>
      </c>
      <c r="AE177" s="37">
        <v>512</v>
      </c>
      <c r="AF177" s="37">
        <v>739</v>
      </c>
      <c r="AG177" s="37">
        <v>286</v>
      </c>
      <c r="AH177" s="37">
        <v>673</v>
      </c>
      <c r="AI177" s="37">
        <v>56</v>
      </c>
      <c r="AJ177" s="37">
        <v>208</v>
      </c>
      <c r="AK177" s="37">
        <v>102</v>
      </c>
      <c r="AL177" s="37">
        <v>224</v>
      </c>
      <c r="AM177" s="30">
        <v>4996</v>
      </c>
      <c r="AO177" s="37">
        <v>252</v>
      </c>
      <c r="AP177" s="37">
        <v>209</v>
      </c>
      <c r="AQ177" s="37">
        <v>106</v>
      </c>
      <c r="AR177" s="37">
        <v>217</v>
      </c>
      <c r="AS177" s="37">
        <v>101</v>
      </c>
      <c r="AT177" s="37">
        <v>507</v>
      </c>
      <c r="AU177" s="37">
        <v>171</v>
      </c>
      <c r="AV177" s="37">
        <v>112</v>
      </c>
      <c r="AW177" s="37">
        <v>59</v>
      </c>
      <c r="AX177" s="37">
        <v>144</v>
      </c>
      <c r="AY177" s="37">
        <v>111</v>
      </c>
      <c r="AZ177" s="37">
        <v>219</v>
      </c>
      <c r="BA177" s="37">
        <v>352</v>
      </c>
      <c r="BB177" s="37">
        <v>224</v>
      </c>
      <c r="BC177" s="37">
        <v>198</v>
      </c>
      <c r="BD177" s="37">
        <v>189</v>
      </c>
      <c r="BE177" s="37">
        <v>218</v>
      </c>
      <c r="BF177" s="37">
        <v>113</v>
      </c>
      <c r="BG177" s="37">
        <v>261</v>
      </c>
      <c r="BH177" s="30">
        <f t="shared" si="118"/>
        <v>3763</v>
      </c>
      <c r="BI177" s="37">
        <f t="shared" si="89"/>
        <v>1167</v>
      </c>
      <c r="BJ177" s="37">
        <f t="shared" si="92"/>
        <v>2137</v>
      </c>
      <c r="BK177" s="13">
        <f t="shared" si="93"/>
        <v>3304</v>
      </c>
      <c r="BL177" s="38">
        <f>BK177*($BI$412/($BI$412+$BJ$412))</f>
        <v>868.5008349050031</v>
      </c>
      <c r="BM177" s="38">
        <f>BK177*($BJ$412/($BI$412+$BJ$412))</f>
        <v>2435.4991650949974</v>
      </c>
      <c r="BN177" s="39">
        <f t="shared" si="94"/>
        <v>4.0285389282595043E-32</v>
      </c>
      <c r="BO177" s="40"/>
      <c r="BP177" s="13">
        <v>4.3</v>
      </c>
      <c r="BQ177" s="40">
        <v>2.74</v>
      </c>
      <c r="BR177" s="41"/>
      <c r="BS177" s="41"/>
      <c r="BT177" s="41"/>
      <c r="BU177" s="41"/>
      <c r="BV177" s="41"/>
      <c r="BW177" s="41"/>
      <c r="BY177" s="40"/>
      <c r="BZ177" s="40"/>
      <c r="CA177" s="40"/>
    </row>
    <row r="178" spans="1:75" ht="15.75">
      <c r="A178" s="43"/>
      <c r="B178" s="131"/>
      <c r="D178" s="31"/>
      <c r="E178" s="31"/>
      <c r="F178" s="31"/>
      <c r="G178" s="32"/>
      <c r="H178" s="32"/>
      <c r="I178" s="59"/>
      <c r="J178" s="34"/>
      <c r="K178" s="33"/>
      <c r="L178" s="33"/>
      <c r="M178" s="33"/>
      <c r="N178" s="33"/>
      <c r="O178" s="33"/>
      <c r="P178" s="33"/>
      <c r="Q178" s="33"/>
      <c r="R178" s="33"/>
      <c r="S178" s="33">
        <f t="shared" si="90"/>
        <v>0</v>
      </c>
      <c r="T178" s="33">
        <f t="shared" si="91"/>
        <v>0</v>
      </c>
      <c r="U178" s="35"/>
      <c r="V178" s="35"/>
      <c r="W178" s="36"/>
      <c r="X178" s="36"/>
      <c r="BH178" s="30"/>
      <c r="BI178" s="37"/>
      <c r="BJ178" s="37"/>
      <c r="BL178" s="38"/>
      <c r="BM178" s="38"/>
      <c r="BN178" s="39"/>
      <c r="BO178" s="40"/>
      <c r="BQ178" s="40"/>
      <c r="BR178" s="41"/>
      <c r="BS178" s="41"/>
      <c r="BT178" s="41"/>
      <c r="BU178" s="41"/>
      <c r="BV178" s="41"/>
      <c r="BW178" s="41"/>
    </row>
    <row r="179" spans="1:75" ht="15.75">
      <c r="A179" s="47" t="s">
        <v>554</v>
      </c>
      <c r="B179" s="134" t="s">
        <v>345</v>
      </c>
      <c r="D179" s="44" t="s">
        <v>240</v>
      </c>
      <c r="E179" s="44" t="s">
        <v>784</v>
      </c>
      <c r="F179" s="44" t="s">
        <v>815</v>
      </c>
      <c r="G179" s="87">
        <f aca="true" t="shared" si="121" ref="G179:G194">($T179/$V$412)/((MAX($S179,1))/$U$412)</f>
        <v>1.0533954175967761</v>
      </c>
      <c r="H179" s="87"/>
      <c r="I179" s="59" t="s">
        <v>0</v>
      </c>
      <c r="J179" s="34" t="s">
        <v>1081</v>
      </c>
      <c r="K179" s="69">
        <v>5322</v>
      </c>
      <c r="L179" s="2">
        <v>36679</v>
      </c>
      <c r="M179" s="69">
        <v>9565</v>
      </c>
      <c r="N179" s="2">
        <v>25148</v>
      </c>
      <c r="O179" s="69">
        <v>951</v>
      </c>
      <c r="P179" s="2">
        <v>2530</v>
      </c>
      <c r="Q179" s="69">
        <v>1591</v>
      </c>
      <c r="R179" s="2">
        <v>2900</v>
      </c>
      <c r="S179" s="33">
        <f t="shared" si="90"/>
        <v>45482</v>
      </c>
      <c r="T179" s="33">
        <f t="shared" si="91"/>
        <v>39204</v>
      </c>
      <c r="U179" s="35">
        <f aca="true" t="shared" si="122" ref="U179:U194">(S179+T179)*($S$412/($S$412+$T$412))</f>
        <v>46574.9072879318</v>
      </c>
      <c r="V179" s="35">
        <f aca="true" t="shared" si="123" ref="V179:V194">(S179+T179)*($T$412/($S$412+$T$412))</f>
        <v>38111.0927120682</v>
      </c>
      <c r="W179" s="36">
        <f>CHITEST(S179:T179,U179:V179)</f>
        <v>4.387295571514016E-14</v>
      </c>
      <c r="X179" s="36"/>
      <c r="Y179" s="57">
        <v>3908</v>
      </c>
      <c r="Z179" s="57">
        <v>4388</v>
      </c>
      <c r="AA179" s="57">
        <v>3387</v>
      </c>
      <c r="AB179" s="57">
        <v>8023</v>
      </c>
      <c r="AC179" s="57">
        <v>1277</v>
      </c>
      <c r="AD179" s="57">
        <v>3585</v>
      </c>
      <c r="AE179" s="57">
        <v>1314</v>
      </c>
      <c r="AF179" s="57">
        <v>1678</v>
      </c>
      <c r="AG179" s="57">
        <v>214</v>
      </c>
      <c r="AH179" s="57">
        <v>978</v>
      </c>
      <c r="AI179" s="57">
        <v>78</v>
      </c>
      <c r="AJ179" s="57">
        <v>435</v>
      </c>
      <c r="AK179" s="57">
        <v>124</v>
      </c>
      <c r="AL179" s="57">
        <v>616</v>
      </c>
      <c r="AO179" s="37">
        <v>7051</v>
      </c>
      <c r="AP179" s="37">
        <v>5120</v>
      </c>
      <c r="AQ179" s="37">
        <v>3333</v>
      </c>
      <c r="AR179" s="37">
        <v>3985</v>
      </c>
      <c r="AS179" s="37">
        <v>1940</v>
      </c>
      <c r="AT179" s="37">
        <v>7995</v>
      </c>
      <c r="AU179" s="37">
        <v>3063</v>
      </c>
      <c r="AV179" s="37">
        <v>3035</v>
      </c>
      <c r="AW179" s="37">
        <v>1183</v>
      </c>
      <c r="AX179" s="37">
        <v>3462</v>
      </c>
      <c r="AY179" s="37">
        <v>2502</v>
      </c>
      <c r="AZ179" s="37">
        <v>3326</v>
      </c>
      <c r="BA179" s="37">
        <v>8574</v>
      </c>
      <c r="BB179" s="37">
        <v>7905</v>
      </c>
      <c r="BC179" s="37">
        <v>5603</v>
      </c>
      <c r="BD179" s="37">
        <v>6274</v>
      </c>
      <c r="BE179" s="37">
        <v>4828</v>
      </c>
      <c r="BF179" s="37">
        <v>3497</v>
      </c>
      <c r="BG179" s="37">
        <v>8697</v>
      </c>
      <c r="BH179" s="30">
        <f aca="true" t="shared" si="124" ref="BH179:BH185">SUM(AO179:BG179)</f>
        <v>91373</v>
      </c>
      <c r="BI179" s="37">
        <f>IF(SUM(AR179:AW179)&gt;0,SUM(AR179:AW179),"")</f>
        <v>21201</v>
      </c>
      <c r="BJ179" s="37">
        <f>IF((AO179+SUM(AY179:BG179))&gt;0,(AO179+SUM(AY179:BG179)),"")</f>
        <v>58257</v>
      </c>
      <c r="BK179" s="13">
        <f>IF((BI179+BJ179)&gt;0,(BI179+BJ179),"")</f>
        <v>79458</v>
      </c>
      <c r="BL179" s="38">
        <f aca="true" t="shared" si="125" ref="BL179:BL194">BK179*($BI$412/($BI$412+$BJ$412))</f>
        <v>20886.603916429096</v>
      </c>
      <c r="BM179" s="38">
        <f aca="true" t="shared" si="126" ref="BM179:BM194">BK179*($BJ$412/($BI$412+$BJ$412))</f>
        <v>58571.39608357091</v>
      </c>
      <c r="BN179" s="39">
        <f>CHITEST(BI179:BJ179,BL179:BM179)</f>
        <v>0.011283892123198611</v>
      </c>
      <c r="BO179" s="40"/>
      <c r="BP179" s="13">
        <v>1.65</v>
      </c>
      <c r="BQ179" s="40">
        <v>0.96</v>
      </c>
      <c r="BR179" s="41"/>
      <c r="BS179" s="41"/>
      <c r="BT179" s="41"/>
      <c r="BU179" s="41"/>
      <c r="BV179" s="41"/>
      <c r="BW179" s="41"/>
    </row>
    <row r="180" spans="1:79" ht="15.75">
      <c r="A180" s="29" t="s">
        <v>100</v>
      </c>
      <c r="B180" s="130" t="s">
        <v>703</v>
      </c>
      <c r="D180" s="44" t="s">
        <v>820</v>
      </c>
      <c r="E180" s="31" t="s">
        <v>535</v>
      </c>
      <c r="F180" s="31" t="s">
        <v>536</v>
      </c>
      <c r="G180" s="32">
        <f t="shared" si="121"/>
        <v>3.2756618039017433</v>
      </c>
      <c r="H180" s="32"/>
      <c r="I180" s="59" t="s">
        <v>427</v>
      </c>
      <c r="J180" s="34" t="s">
        <v>428</v>
      </c>
      <c r="K180" s="33">
        <v>81</v>
      </c>
      <c r="L180" s="2">
        <v>1333</v>
      </c>
      <c r="M180" s="33">
        <v>165</v>
      </c>
      <c r="N180" s="2">
        <v>1304</v>
      </c>
      <c r="O180" s="33">
        <v>200</v>
      </c>
      <c r="P180" s="2">
        <v>1033</v>
      </c>
      <c r="Q180" s="33">
        <v>780</v>
      </c>
      <c r="R180" s="2">
        <v>4846</v>
      </c>
      <c r="S180" s="33">
        <f t="shared" si="90"/>
        <v>2647</v>
      </c>
      <c r="T180" s="33">
        <f t="shared" si="91"/>
        <v>7095</v>
      </c>
      <c r="U180" s="35">
        <f t="shared" si="122"/>
        <v>5357.824750242444</v>
      </c>
      <c r="V180" s="35">
        <f t="shared" si="123"/>
        <v>4384.175249757556</v>
      </c>
      <c r="W180" s="36">
        <f>CHITEST(S180:T180,U180:V180)</f>
        <v>0</v>
      </c>
      <c r="X180" s="36"/>
      <c r="Y180" s="34">
        <v>40</v>
      </c>
      <c r="Z180" s="34">
        <v>48</v>
      </c>
      <c r="AA180" s="34">
        <v>214</v>
      </c>
      <c r="AB180" s="34">
        <v>921</v>
      </c>
      <c r="AC180" s="34">
        <v>136</v>
      </c>
      <c r="AD180" s="34">
        <v>279</v>
      </c>
      <c r="AE180" s="34">
        <v>168</v>
      </c>
      <c r="AF180" s="34">
        <v>236</v>
      </c>
      <c r="AG180" s="34">
        <v>200</v>
      </c>
      <c r="AH180" s="34">
        <v>360</v>
      </c>
      <c r="AI180" s="34">
        <v>75</v>
      </c>
      <c r="AJ180" s="34">
        <v>137</v>
      </c>
      <c r="AK180" s="34">
        <v>64</v>
      </c>
      <c r="AL180" s="34">
        <v>164</v>
      </c>
      <c r="AM180" s="33">
        <v>3042</v>
      </c>
      <c r="AO180" s="37">
        <v>150</v>
      </c>
      <c r="AP180" s="37">
        <v>216</v>
      </c>
      <c r="AQ180" s="37">
        <v>150</v>
      </c>
      <c r="AR180" s="37">
        <v>199</v>
      </c>
      <c r="AS180" s="37">
        <v>141</v>
      </c>
      <c r="AT180" s="37">
        <v>464</v>
      </c>
      <c r="AU180" s="37">
        <v>108</v>
      </c>
      <c r="AV180" s="37">
        <v>89</v>
      </c>
      <c r="AW180" s="37">
        <v>45</v>
      </c>
      <c r="AX180" s="37">
        <v>111</v>
      </c>
      <c r="AY180" s="37">
        <v>95</v>
      </c>
      <c r="AZ180" s="37">
        <v>167</v>
      </c>
      <c r="BA180" s="37">
        <v>223</v>
      </c>
      <c r="BB180" s="37">
        <v>124</v>
      </c>
      <c r="BC180" s="37">
        <v>153</v>
      </c>
      <c r="BD180" s="37">
        <v>114</v>
      </c>
      <c r="BE180" s="37">
        <v>138</v>
      </c>
      <c r="BF180" s="37">
        <v>61</v>
      </c>
      <c r="BG180" s="37">
        <v>113</v>
      </c>
      <c r="BH180" s="30">
        <f t="shared" si="124"/>
        <v>2861</v>
      </c>
      <c r="BI180" s="37">
        <f>IF(SUM(AR180:AW180)&gt;0,SUM(AR180:AW180),"")</f>
        <v>1046</v>
      </c>
      <c r="BJ180" s="37">
        <f>IF((AO180+SUM(AY180:BG180))&gt;0,(AO180+SUM(AY180:BG180)),"")</f>
        <v>1338</v>
      </c>
      <c r="BK180" s="13">
        <f>IF((BI180+BJ180)&gt;0,(BI180+BJ180),"")</f>
        <v>2384</v>
      </c>
      <c r="BL180" s="38">
        <f t="shared" si="125"/>
        <v>626.6664619895664</v>
      </c>
      <c r="BM180" s="38">
        <f t="shared" si="126"/>
        <v>1757.3335380104338</v>
      </c>
      <c r="BN180" s="39">
        <f>CHITEST(BI180:BJ180,BL180:BM180)</f>
        <v>8.948204183677438E-85</v>
      </c>
      <c r="BO180" s="40"/>
      <c r="BP180" s="13">
        <v>3.12</v>
      </c>
      <c r="BQ180" s="40">
        <v>3.48</v>
      </c>
      <c r="BR180" s="41"/>
      <c r="BS180" s="41"/>
      <c r="BT180" s="41"/>
      <c r="BU180" s="41"/>
      <c r="BV180" s="41"/>
      <c r="BW180" s="41"/>
      <c r="BY180" s="40"/>
      <c r="BZ180" s="40"/>
      <c r="CA180" s="40"/>
    </row>
    <row r="181" spans="1:79" ht="15.75">
      <c r="A181" s="47" t="s">
        <v>555</v>
      </c>
      <c r="B181" s="136" t="s">
        <v>346</v>
      </c>
      <c r="D181" s="44" t="s">
        <v>240</v>
      </c>
      <c r="E181" s="44" t="s">
        <v>784</v>
      </c>
      <c r="F181" s="44" t="s">
        <v>536</v>
      </c>
      <c r="G181" s="87">
        <f t="shared" si="121"/>
        <v>0.9729006230625735</v>
      </c>
      <c r="H181" s="87"/>
      <c r="I181" s="59" t="s">
        <v>0</v>
      </c>
      <c r="J181" s="34" t="s">
        <v>1081</v>
      </c>
      <c r="K181" s="69">
        <v>4227</v>
      </c>
      <c r="L181" s="2">
        <v>19029</v>
      </c>
      <c r="M181" s="69">
        <v>6232</v>
      </c>
      <c r="N181" s="2">
        <v>10598</v>
      </c>
      <c r="O181" s="69">
        <v>827</v>
      </c>
      <c r="P181" s="2">
        <v>1356</v>
      </c>
      <c r="Q181" s="69">
        <v>1474</v>
      </c>
      <c r="R181" s="2">
        <v>1948</v>
      </c>
      <c r="S181" s="33">
        <f t="shared" si="90"/>
        <v>25439</v>
      </c>
      <c r="T181" s="33">
        <f t="shared" si="91"/>
        <v>20252</v>
      </c>
      <c r="U181" s="35">
        <f t="shared" si="122"/>
        <v>25128.759049818054</v>
      </c>
      <c r="V181" s="35">
        <f t="shared" si="123"/>
        <v>20562.240950181946</v>
      </c>
      <c r="W181" s="36">
        <f>CHITEST(S181:T181,U181:V181)</f>
        <v>0.0035298005187008085</v>
      </c>
      <c r="X181" s="36"/>
      <c r="Y181" s="57">
        <v>1381</v>
      </c>
      <c r="Z181" s="57">
        <v>2072</v>
      </c>
      <c r="AA181" s="57">
        <v>2102</v>
      </c>
      <c r="AB181" s="57">
        <v>4791</v>
      </c>
      <c r="AC181" s="57">
        <v>359</v>
      </c>
      <c r="AD181" s="57">
        <v>820</v>
      </c>
      <c r="AE181" s="57">
        <v>871</v>
      </c>
      <c r="AF181" s="57">
        <v>894</v>
      </c>
      <c r="AG181" s="57">
        <v>190</v>
      </c>
      <c r="AH181" s="57">
        <v>710</v>
      </c>
      <c r="AI181" s="57">
        <v>67</v>
      </c>
      <c r="AJ181" s="57">
        <v>424</v>
      </c>
      <c r="AK181" s="57">
        <v>106</v>
      </c>
      <c r="AL181" s="57">
        <v>512</v>
      </c>
      <c r="AM181" s="33"/>
      <c r="AO181" s="37">
        <v>4947</v>
      </c>
      <c r="AP181" s="37">
        <v>2762</v>
      </c>
      <c r="AQ181" s="37">
        <v>1819</v>
      </c>
      <c r="AR181" s="37">
        <v>2655</v>
      </c>
      <c r="AS181" s="37">
        <v>1306</v>
      </c>
      <c r="AT181" s="37">
        <v>5216</v>
      </c>
      <c r="AU181" s="37">
        <v>2200</v>
      </c>
      <c r="AV181" s="37">
        <v>2180</v>
      </c>
      <c r="AW181" s="37">
        <v>955</v>
      </c>
      <c r="AX181" s="37">
        <v>2562</v>
      </c>
      <c r="AY181" s="37">
        <v>1994</v>
      </c>
      <c r="AZ181" s="37">
        <v>2747</v>
      </c>
      <c r="BA181" s="37">
        <v>6668</v>
      </c>
      <c r="BB181" s="37">
        <v>5738</v>
      </c>
      <c r="BC181" s="37">
        <v>4073</v>
      </c>
      <c r="BD181" s="37">
        <v>4582</v>
      </c>
      <c r="BE181" s="37">
        <v>3560</v>
      </c>
      <c r="BF181" s="37">
        <v>2550</v>
      </c>
      <c r="BG181" s="37">
        <v>5576</v>
      </c>
      <c r="BH181" s="30">
        <f t="shared" si="124"/>
        <v>64090</v>
      </c>
      <c r="BI181" s="37">
        <f>IF(SUM(AR181:AW181)&gt;0,SUM(AR181:AW181),"")</f>
        <v>14512</v>
      </c>
      <c r="BJ181" s="37">
        <f>IF((AO181+SUM(AY181:BG181))&gt;0,(AO181+SUM(AY181:BG181)),"")</f>
        <v>42435</v>
      </c>
      <c r="BK181" s="13">
        <f>IF((BI181+BJ181)&gt;0,(BI181+BJ181),"")</f>
        <v>56947</v>
      </c>
      <c r="BL181" s="38">
        <f t="shared" si="125"/>
        <v>14969.28482001671</v>
      </c>
      <c r="BM181" s="38">
        <f t="shared" si="126"/>
        <v>41977.71517998329</v>
      </c>
      <c r="BN181" s="39">
        <f>CHITEST(BI181:BJ181,BL181:BM181)</f>
        <v>1.341421569418207E-05</v>
      </c>
      <c r="BO181" s="40"/>
      <c r="BP181" s="13">
        <v>1.41</v>
      </c>
      <c r="BQ181" s="40">
        <v>0.83</v>
      </c>
      <c r="BR181" s="41"/>
      <c r="BS181" s="41"/>
      <c r="BT181" s="41"/>
      <c r="BU181" s="41"/>
      <c r="BV181" s="41"/>
      <c r="BW181" s="41"/>
      <c r="BY181" s="40"/>
      <c r="BZ181" s="40"/>
      <c r="CA181" s="40"/>
    </row>
    <row r="182" spans="1:79" ht="15.75">
      <c r="A182" s="29" t="s">
        <v>799</v>
      </c>
      <c r="B182" s="129" t="s">
        <v>800</v>
      </c>
      <c r="C182" s="30"/>
      <c r="D182" s="31" t="s">
        <v>534</v>
      </c>
      <c r="E182" s="31" t="s">
        <v>535</v>
      </c>
      <c r="F182" s="31" t="s">
        <v>536</v>
      </c>
      <c r="G182" s="32">
        <f t="shared" si="121"/>
        <v>6.226920397577051</v>
      </c>
      <c r="H182" s="32"/>
      <c r="I182" s="59" t="s">
        <v>0</v>
      </c>
      <c r="J182" s="34" t="s">
        <v>349</v>
      </c>
      <c r="K182" s="33">
        <v>78</v>
      </c>
      <c r="L182" s="2">
        <v>322</v>
      </c>
      <c r="M182" s="33">
        <v>351</v>
      </c>
      <c r="N182" s="2">
        <v>781</v>
      </c>
      <c r="O182" s="33">
        <v>21</v>
      </c>
      <c r="P182" s="2">
        <v>72</v>
      </c>
      <c r="Q182" s="33">
        <v>559</v>
      </c>
      <c r="R182" s="2">
        <v>821</v>
      </c>
      <c r="S182" s="33">
        <f t="shared" si="90"/>
        <v>493</v>
      </c>
      <c r="T182" s="33">
        <f t="shared" si="91"/>
        <v>2512</v>
      </c>
      <c r="U182" s="35">
        <f t="shared" si="122"/>
        <v>1652.6650969491423</v>
      </c>
      <c r="V182" s="35">
        <f t="shared" si="123"/>
        <v>1352.3349030508577</v>
      </c>
      <c r="W182" s="36">
        <f aca="true" t="shared" si="127" ref="W182:W194">CHITEST(S182:T182,U182:V182)</f>
        <v>0</v>
      </c>
      <c r="X182" s="36"/>
      <c r="Y182" s="37">
        <v>22</v>
      </c>
      <c r="Z182" s="37">
        <v>8</v>
      </c>
      <c r="AA182" s="37">
        <v>14</v>
      </c>
      <c r="AB182" s="37">
        <v>43</v>
      </c>
      <c r="AC182" s="37">
        <v>69</v>
      </c>
      <c r="AD182" s="37">
        <v>219</v>
      </c>
      <c r="AE182" s="37">
        <v>165</v>
      </c>
      <c r="AF182" s="37">
        <v>176</v>
      </c>
      <c r="AG182" s="37">
        <v>35</v>
      </c>
      <c r="AH182" s="37">
        <v>137</v>
      </c>
      <c r="AI182" s="37">
        <v>5</v>
      </c>
      <c r="AJ182" s="37">
        <v>30</v>
      </c>
      <c r="AK182" s="37">
        <v>4</v>
      </c>
      <c r="AL182" s="37">
        <v>32</v>
      </c>
      <c r="AM182" s="30">
        <v>959</v>
      </c>
      <c r="AO182" s="37">
        <v>161</v>
      </c>
      <c r="AP182" s="37">
        <v>91</v>
      </c>
      <c r="AQ182" s="37">
        <v>54</v>
      </c>
      <c r="AR182" s="37">
        <v>181</v>
      </c>
      <c r="AS182" s="37">
        <v>72</v>
      </c>
      <c r="AT182" s="37">
        <v>332</v>
      </c>
      <c r="AU182" s="37">
        <v>91</v>
      </c>
      <c r="AV182" s="37">
        <v>104</v>
      </c>
      <c r="AW182" s="37">
        <v>38</v>
      </c>
      <c r="AX182" s="37">
        <v>67</v>
      </c>
      <c r="AY182" s="37">
        <v>47</v>
      </c>
      <c r="AZ182" s="37">
        <v>65</v>
      </c>
      <c r="BA182" s="37">
        <v>164</v>
      </c>
      <c r="BB182" s="37">
        <v>168</v>
      </c>
      <c r="BC182" s="37">
        <v>101</v>
      </c>
      <c r="BD182" s="37">
        <v>128</v>
      </c>
      <c r="BE182" s="37">
        <v>93</v>
      </c>
      <c r="BF182" s="37">
        <v>68</v>
      </c>
      <c r="BG182" s="37">
        <v>145</v>
      </c>
      <c r="BH182" s="30">
        <f t="shared" si="124"/>
        <v>2170</v>
      </c>
      <c r="BI182" s="37">
        <f aca="true" t="shared" si="128" ref="BI182:BI237">IF(SUM(AR182:AW182)&gt;0,SUM(AR182:AW182),"")</f>
        <v>818</v>
      </c>
      <c r="BJ182" s="37">
        <f aca="true" t="shared" si="129" ref="BJ182:BJ238">IF((AO182+SUM(AY182:BG182))&gt;0,(AO182+SUM(AY182:BG182)),"")</f>
        <v>1140</v>
      </c>
      <c r="BK182" s="13">
        <f aca="true" t="shared" si="130" ref="BK182:BK237">IF((BI182+BJ182)&gt;0,(BI182+BJ182),"")</f>
        <v>1958</v>
      </c>
      <c r="BL182" s="38">
        <f t="shared" si="125"/>
        <v>514.6866327917663</v>
      </c>
      <c r="BM182" s="38">
        <f t="shared" si="126"/>
        <v>1443.3133672082338</v>
      </c>
      <c r="BN182" s="39">
        <f aca="true" t="shared" si="131" ref="BN182:BN237">CHITEST(BI182:BJ182,BL182:BM182)</f>
        <v>1.127137061388716E-54</v>
      </c>
      <c r="BO182" s="40"/>
      <c r="BP182" s="13">
        <v>8.52</v>
      </c>
      <c r="BQ182" s="40">
        <v>5.45</v>
      </c>
      <c r="BR182" s="41"/>
      <c r="BS182" s="41"/>
      <c r="BT182" s="41"/>
      <c r="BU182" s="41"/>
      <c r="BV182" s="41"/>
      <c r="BW182" s="41"/>
      <c r="BY182" s="40"/>
      <c r="BZ182" s="40"/>
      <c r="CA182" s="40"/>
    </row>
    <row r="183" spans="1:79" ht="15.75">
      <c r="A183" s="29" t="s">
        <v>525</v>
      </c>
      <c r="B183" s="132" t="s">
        <v>526</v>
      </c>
      <c r="C183" s="30"/>
      <c r="D183" s="44" t="s">
        <v>331</v>
      </c>
      <c r="E183" s="31" t="s">
        <v>784</v>
      </c>
      <c r="F183" s="31" t="s">
        <v>815</v>
      </c>
      <c r="G183" s="87">
        <f t="shared" si="121"/>
        <v>1.3000879844853155</v>
      </c>
      <c r="H183" s="87"/>
      <c r="I183" s="59" t="s">
        <v>0</v>
      </c>
      <c r="J183" s="34" t="s">
        <v>490</v>
      </c>
      <c r="K183" s="33">
        <v>11</v>
      </c>
      <c r="L183" s="2">
        <v>110</v>
      </c>
      <c r="M183" s="33">
        <v>26</v>
      </c>
      <c r="N183" s="2">
        <v>105</v>
      </c>
      <c r="O183" s="33">
        <v>3</v>
      </c>
      <c r="P183" s="2">
        <v>64</v>
      </c>
      <c r="Q183" s="33">
        <v>15</v>
      </c>
      <c r="R183" s="2">
        <v>54</v>
      </c>
      <c r="S183" s="33">
        <f t="shared" si="90"/>
        <v>188</v>
      </c>
      <c r="T183" s="33">
        <f t="shared" si="91"/>
        <v>200</v>
      </c>
      <c r="U183" s="35">
        <f t="shared" si="122"/>
        <v>213.38903747629524</v>
      </c>
      <c r="V183" s="35">
        <f t="shared" si="123"/>
        <v>174.61096252370476</v>
      </c>
      <c r="W183" s="36">
        <f t="shared" si="127"/>
        <v>0.009574249053092839</v>
      </c>
      <c r="X183" s="36"/>
      <c r="Y183" s="37">
        <v>12</v>
      </c>
      <c r="Z183" s="37">
        <v>23</v>
      </c>
      <c r="AA183" s="37">
        <v>12</v>
      </c>
      <c r="AB183" s="37">
        <v>24</v>
      </c>
      <c r="AC183" s="37">
        <v>35</v>
      </c>
      <c r="AD183" s="37">
        <v>39</v>
      </c>
      <c r="AE183" s="37">
        <v>42</v>
      </c>
      <c r="AF183" s="37">
        <v>47</v>
      </c>
      <c r="AG183" s="37">
        <v>31</v>
      </c>
      <c r="AH183" s="37">
        <v>55</v>
      </c>
      <c r="AI183" s="37">
        <v>16</v>
      </c>
      <c r="AJ183" s="37">
        <v>20</v>
      </c>
      <c r="AK183" s="37">
        <v>9</v>
      </c>
      <c r="AL183" s="37">
        <v>18</v>
      </c>
      <c r="AM183" s="30">
        <v>383</v>
      </c>
      <c r="AO183" s="37">
        <v>40</v>
      </c>
      <c r="AP183" s="37">
        <v>27</v>
      </c>
      <c r="AQ183" s="37">
        <v>16</v>
      </c>
      <c r="AR183" s="37">
        <v>28</v>
      </c>
      <c r="AS183" s="37">
        <v>16</v>
      </c>
      <c r="AT183" s="37">
        <v>51</v>
      </c>
      <c r="AU183" s="37">
        <v>11</v>
      </c>
      <c r="AV183" s="37">
        <v>11</v>
      </c>
      <c r="AW183" s="37">
        <v>5</v>
      </c>
      <c r="AX183" s="37">
        <v>19</v>
      </c>
      <c r="AY183" s="37">
        <v>17</v>
      </c>
      <c r="AZ183" s="37">
        <v>32</v>
      </c>
      <c r="BA183" s="37">
        <v>65</v>
      </c>
      <c r="BB183" s="37">
        <v>36</v>
      </c>
      <c r="BC183" s="37">
        <v>31</v>
      </c>
      <c r="BD183" s="37">
        <v>29</v>
      </c>
      <c r="BE183" s="37">
        <v>21</v>
      </c>
      <c r="BF183" s="37">
        <v>16</v>
      </c>
      <c r="BG183" s="37">
        <v>48</v>
      </c>
      <c r="BH183" s="30">
        <f t="shared" si="124"/>
        <v>519</v>
      </c>
      <c r="BI183" s="37">
        <f t="shared" si="128"/>
        <v>122</v>
      </c>
      <c r="BJ183" s="37">
        <f t="shared" si="129"/>
        <v>335</v>
      </c>
      <c r="BK183" s="13">
        <f t="shared" si="130"/>
        <v>457</v>
      </c>
      <c r="BL183" s="38">
        <f t="shared" si="125"/>
        <v>120.12859611125496</v>
      </c>
      <c r="BM183" s="38">
        <f t="shared" si="126"/>
        <v>336.8714038887451</v>
      </c>
      <c r="BN183" s="39">
        <f t="shared" si="131"/>
        <v>0.842364050491591</v>
      </c>
      <c r="BO183" s="40"/>
      <c r="BP183" s="13">
        <v>2.71</v>
      </c>
      <c r="BQ183" s="40">
        <v>1.22</v>
      </c>
      <c r="BR183" s="41"/>
      <c r="BS183" s="41"/>
      <c r="BT183" s="41"/>
      <c r="BU183" s="41"/>
      <c r="BV183" s="41"/>
      <c r="BW183" s="41"/>
      <c r="BY183" s="40"/>
      <c r="BZ183" s="40"/>
      <c r="CA183" s="40"/>
    </row>
    <row r="184" spans="1:79" ht="15.75">
      <c r="A184" s="29" t="s">
        <v>797</v>
      </c>
      <c r="B184" s="129" t="s">
        <v>798</v>
      </c>
      <c r="C184" s="30"/>
      <c r="D184" s="31" t="s">
        <v>534</v>
      </c>
      <c r="E184" s="31" t="s">
        <v>535</v>
      </c>
      <c r="F184" s="31" t="s">
        <v>536</v>
      </c>
      <c r="G184" s="32">
        <f t="shared" si="121"/>
        <v>4.532062643136674</v>
      </c>
      <c r="H184" s="32"/>
      <c r="I184" s="59" t="s">
        <v>616</v>
      </c>
      <c r="J184" s="34" t="s">
        <v>954</v>
      </c>
      <c r="K184" s="33">
        <v>12</v>
      </c>
      <c r="L184" s="2">
        <v>219</v>
      </c>
      <c r="M184" s="33">
        <v>47</v>
      </c>
      <c r="N184" s="2">
        <v>523</v>
      </c>
      <c r="O184" s="33">
        <v>7</v>
      </c>
      <c r="P184" s="2">
        <v>57</v>
      </c>
      <c r="Q184" s="33">
        <v>94</v>
      </c>
      <c r="R184" s="2">
        <v>430</v>
      </c>
      <c r="S184" s="33">
        <f t="shared" si="90"/>
        <v>295</v>
      </c>
      <c r="T184" s="33">
        <f t="shared" si="91"/>
        <v>1094</v>
      </c>
      <c r="U184" s="35">
        <f t="shared" si="122"/>
        <v>763.910755295294</v>
      </c>
      <c r="V184" s="35">
        <f t="shared" si="123"/>
        <v>625.089244704706</v>
      </c>
      <c r="W184" s="36">
        <f t="shared" si="127"/>
        <v>4.1142275406525083E-141</v>
      </c>
      <c r="X184" s="36"/>
      <c r="Y184" s="37">
        <v>1</v>
      </c>
      <c r="Z184" s="37">
        <v>0</v>
      </c>
      <c r="AA184" s="37">
        <v>0</v>
      </c>
      <c r="AB184" s="37">
        <v>3</v>
      </c>
      <c r="AC184" s="37">
        <v>6</v>
      </c>
      <c r="AD184" s="37">
        <v>24</v>
      </c>
      <c r="AE184" s="37">
        <v>31</v>
      </c>
      <c r="AF184" s="37">
        <v>48</v>
      </c>
      <c r="AG184" s="37">
        <v>19</v>
      </c>
      <c r="AH184" s="37">
        <v>40</v>
      </c>
      <c r="AI184" s="37">
        <v>2</v>
      </c>
      <c r="AJ184" s="37">
        <v>2</v>
      </c>
      <c r="AK184" s="37">
        <v>2</v>
      </c>
      <c r="AL184" s="37">
        <v>1</v>
      </c>
      <c r="AM184" s="30">
        <v>179</v>
      </c>
      <c r="AO184" s="37">
        <v>23</v>
      </c>
      <c r="AP184" s="37">
        <v>21</v>
      </c>
      <c r="AQ184" s="37">
        <v>19</v>
      </c>
      <c r="AR184" s="37">
        <v>39</v>
      </c>
      <c r="AS184" s="37">
        <v>31</v>
      </c>
      <c r="AT184" s="37">
        <v>112</v>
      </c>
      <c r="AU184" s="37">
        <v>25</v>
      </c>
      <c r="AV184" s="37">
        <v>18</v>
      </c>
      <c r="AW184" s="37">
        <v>9</v>
      </c>
      <c r="AX184" s="37">
        <v>21</v>
      </c>
      <c r="AY184" s="37">
        <v>15</v>
      </c>
      <c r="AZ184" s="37">
        <v>27</v>
      </c>
      <c r="BA184" s="37">
        <v>33</v>
      </c>
      <c r="BB184" s="37">
        <v>15</v>
      </c>
      <c r="BC184" s="37">
        <v>19</v>
      </c>
      <c r="BD184" s="37">
        <v>15</v>
      </c>
      <c r="BE184" s="37">
        <v>19</v>
      </c>
      <c r="BF184" s="37">
        <v>6</v>
      </c>
      <c r="BG184" s="37">
        <v>17</v>
      </c>
      <c r="BH184" s="30">
        <f t="shared" si="124"/>
        <v>484</v>
      </c>
      <c r="BI184" s="37">
        <f t="shared" si="128"/>
        <v>234</v>
      </c>
      <c r="BJ184" s="37">
        <f t="shared" si="129"/>
        <v>189</v>
      </c>
      <c r="BK184" s="13">
        <f t="shared" si="130"/>
        <v>423</v>
      </c>
      <c r="BL184" s="38">
        <f t="shared" si="125"/>
        <v>111.19123885133665</v>
      </c>
      <c r="BM184" s="38">
        <f t="shared" si="126"/>
        <v>311.8087611486634</v>
      </c>
      <c r="BN184" s="39">
        <f t="shared" si="131"/>
        <v>6.457156419309587E-42</v>
      </c>
      <c r="BO184" s="40"/>
      <c r="BP184" s="13">
        <v>6.88</v>
      </c>
      <c r="BQ184" s="40">
        <v>4.63</v>
      </c>
      <c r="BR184" s="41"/>
      <c r="BS184" s="41"/>
      <c r="BT184" s="41"/>
      <c r="BU184" s="41"/>
      <c r="BV184" s="41"/>
      <c r="BW184" s="41"/>
      <c r="BY184" s="40"/>
      <c r="BZ184" s="40"/>
      <c r="CA184" s="40"/>
    </row>
    <row r="185" spans="1:79" ht="15.75">
      <c r="A185" s="29" t="s">
        <v>115</v>
      </c>
      <c r="B185" s="129" t="s">
        <v>116</v>
      </c>
      <c r="C185" s="30"/>
      <c r="D185" s="31" t="s">
        <v>820</v>
      </c>
      <c r="E185" s="31" t="s">
        <v>535</v>
      </c>
      <c r="F185" s="31" t="s">
        <v>536</v>
      </c>
      <c r="G185" s="32">
        <f t="shared" si="121"/>
        <v>2.550541030939471</v>
      </c>
      <c r="H185" s="32"/>
      <c r="I185" s="59" t="s">
        <v>0</v>
      </c>
      <c r="J185" s="34" t="s">
        <v>491</v>
      </c>
      <c r="K185" s="33">
        <v>159</v>
      </c>
      <c r="L185" s="2">
        <v>1161</v>
      </c>
      <c r="M185" s="33">
        <v>391</v>
      </c>
      <c r="N185" s="2">
        <v>1396</v>
      </c>
      <c r="O185" s="33">
        <v>47</v>
      </c>
      <c r="P185" s="2">
        <v>115</v>
      </c>
      <c r="Q185" s="33">
        <v>291</v>
      </c>
      <c r="R185" s="2">
        <v>1015</v>
      </c>
      <c r="S185" s="33">
        <f t="shared" si="90"/>
        <v>1482</v>
      </c>
      <c r="T185" s="33">
        <f t="shared" si="91"/>
        <v>3093</v>
      </c>
      <c r="U185" s="35">
        <f t="shared" si="122"/>
        <v>2516.120738283636</v>
      </c>
      <c r="V185" s="35">
        <f t="shared" si="123"/>
        <v>2058.879261716364</v>
      </c>
      <c r="W185" s="36">
        <f t="shared" si="127"/>
        <v>2.151969782882048E-207</v>
      </c>
      <c r="X185" s="36"/>
      <c r="Y185" s="37">
        <v>36</v>
      </c>
      <c r="Z185" s="37">
        <v>19</v>
      </c>
      <c r="AA185" s="37">
        <v>42</v>
      </c>
      <c r="AB185" s="37">
        <v>114</v>
      </c>
      <c r="AC185" s="37">
        <v>12</v>
      </c>
      <c r="AD185" s="37">
        <v>29</v>
      </c>
      <c r="AE185" s="37">
        <v>36</v>
      </c>
      <c r="AF185" s="37">
        <v>43</v>
      </c>
      <c r="AG185" s="37">
        <v>15</v>
      </c>
      <c r="AH185" s="37">
        <v>31</v>
      </c>
      <c r="AI185" s="37">
        <v>6</v>
      </c>
      <c r="AJ185" s="37">
        <v>25</v>
      </c>
      <c r="AK185" s="37">
        <v>10</v>
      </c>
      <c r="AL185" s="37">
        <v>38</v>
      </c>
      <c r="AM185" s="30">
        <v>456</v>
      </c>
      <c r="AO185" s="37">
        <v>175</v>
      </c>
      <c r="AP185" s="37">
        <v>81</v>
      </c>
      <c r="AQ185" s="37">
        <v>51</v>
      </c>
      <c r="AR185" s="37">
        <v>257</v>
      </c>
      <c r="AS185" s="37">
        <v>108</v>
      </c>
      <c r="AT185" s="37">
        <v>498</v>
      </c>
      <c r="AU185" s="37">
        <v>99</v>
      </c>
      <c r="AV185" s="37">
        <v>99</v>
      </c>
      <c r="AW185" s="37">
        <v>48</v>
      </c>
      <c r="AX185" s="37">
        <v>74</v>
      </c>
      <c r="AY185" s="37">
        <v>80</v>
      </c>
      <c r="AZ185" s="37">
        <v>108</v>
      </c>
      <c r="BA185" s="37">
        <v>234</v>
      </c>
      <c r="BB185" s="37">
        <v>180</v>
      </c>
      <c r="BC185" s="37">
        <v>158</v>
      </c>
      <c r="BD185" s="37">
        <v>180</v>
      </c>
      <c r="BE185" s="37">
        <v>129</v>
      </c>
      <c r="BF185" s="37">
        <v>93</v>
      </c>
      <c r="BG185" s="37">
        <v>205</v>
      </c>
      <c r="BH185" s="30">
        <f t="shared" si="124"/>
        <v>2857</v>
      </c>
      <c r="BI185" s="37">
        <f t="shared" si="128"/>
        <v>1109</v>
      </c>
      <c r="BJ185" s="37">
        <f t="shared" si="129"/>
        <v>1542</v>
      </c>
      <c r="BK185" s="13">
        <f t="shared" si="130"/>
        <v>2651</v>
      </c>
      <c r="BL185" s="38">
        <f t="shared" si="125"/>
        <v>696.8510028248072</v>
      </c>
      <c r="BM185" s="38">
        <f t="shared" si="126"/>
        <v>1954.148997175193</v>
      </c>
      <c r="BN185" s="39">
        <f t="shared" si="131"/>
        <v>6.80108749927539E-74</v>
      </c>
      <c r="BO185" s="40"/>
      <c r="BP185" s="13">
        <v>3.07</v>
      </c>
      <c r="BQ185" s="40">
        <v>2.53</v>
      </c>
      <c r="BR185" s="41"/>
      <c r="BS185" s="41"/>
      <c r="BT185" s="41"/>
      <c r="BU185" s="41"/>
      <c r="BV185" s="41"/>
      <c r="BW185" s="41"/>
      <c r="BY185" s="40"/>
      <c r="BZ185" s="40"/>
      <c r="CA185" s="40"/>
    </row>
    <row r="186" spans="1:79" ht="15.75">
      <c r="A186" s="29" t="s">
        <v>467</v>
      </c>
      <c r="B186" s="129" t="s">
        <v>468</v>
      </c>
      <c r="C186" s="30"/>
      <c r="D186" s="31" t="s">
        <v>534</v>
      </c>
      <c r="E186" s="31" t="s">
        <v>535</v>
      </c>
      <c r="F186" s="31" t="s">
        <v>536</v>
      </c>
      <c r="G186" s="32">
        <f t="shared" si="121"/>
        <v>2.529692194259654</v>
      </c>
      <c r="H186" s="32"/>
      <c r="I186" s="59" t="s">
        <v>0</v>
      </c>
      <c r="J186" s="34" t="s">
        <v>2</v>
      </c>
      <c r="K186" s="33">
        <v>34</v>
      </c>
      <c r="L186" s="2">
        <v>458</v>
      </c>
      <c r="M186" s="33">
        <v>89</v>
      </c>
      <c r="N186" s="2">
        <v>550</v>
      </c>
      <c r="O186" s="33">
        <v>18</v>
      </c>
      <c r="P186" s="2">
        <v>133</v>
      </c>
      <c r="Q186" s="33">
        <v>130</v>
      </c>
      <c r="R186" s="2">
        <v>562</v>
      </c>
      <c r="S186" s="33">
        <f t="shared" si="90"/>
        <v>643</v>
      </c>
      <c r="T186" s="33">
        <f t="shared" si="91"/>
        <v>1331</v>
      </c>
      <c r="U186" s="35">
        <f t="shared" si="122"/>
        <v>1085.6442267479556</v>
      </c>
      <c r="V186" s="35">
        <f t="shared" si="123"/>
        <v>888.3557732520443</v>
      </c>
      <c r="W186" s="36">
        <f t="shared" si="127"/>
        <v>3.278114719671475E-89</v>
      </c>
      <c r="X186" s="36"/>
      <c r="Y186" s="37">
        <v>0</v>
      </c>
      <c r="Z186" s="37">
        <v>3</v>
      </c>
      <c r="AA186" s="37">
        <v>3</v>
      </c>
      <c r="AB186" s="37">
        <v>13</v>
      </c>
      <c r="AC186" s="37">
        <v>23</v>
      </c>
      <c r="AD186" s="37">
        <v>50</v>
      </c>
      <c r="AE186" s="37">
        <v>101</v>
      </c>
      <c r="AF186" s="37">
        <v>157</v>
      </c>
      <c r="AG186" s="37">
        <v>97</v>
      </c>
      <c r="AH186" s="37">
        <v>190</v>
      </c>
      <c r="AI186" s="37">
        <v>17</v>
      </c>
      <c r="AJ186" s="37">
        <v>56</v>
      </c>
      <c r="AK186" s="37">
        <v>18</v>
      </c>
      <c r="AL186" s="37">
        <v>59</v>
      </c>
      <c r="AM186" s="30">
        <v>787</v>
      </c>
      <c r="AO186" s="37">
        <v>63</v>
      </c>
      <c r="AP186" s="37">
        <v>48</v>
      </c>
      <c r="AQ186" s="37">
        <v>29</v>
      </c>
      <c r="AR186" s="37">
        <v>146</v>
      </c>
      <c r="AS186" s="37">
        <v>80</v>
      </c>
      <c r="AT186" s="37">
        <v>279</v>
      </c>
      <c r="AU186" s="37">
        <v>71</v>
      </c>
      <c r="AV186" s="37">
        <v>51</v>
      </c>
      <c r="AW186" s="37">
        <v>22</v>
      </c>
      <c r="AX186" s="37">
        <v>36</v>
      </c>
      <c r="AY186" s="37">
        <v>34</v>
      </c>
      <c r="AZ186" s="37">
        <v>49</v>
      </c>
      <c r="BA186" s="37">
        <v>81</v>
      </c>
      <c r="BB186" s="37">
        <v>58</v>
      </c>
      <c r="BC186" s="37">
        <v>67</v>
      </c>
      <c r="BD186" s="37">
        <v>34</v>
      </c>
      <c r="BE186" s="37">
        <v>54</v>
      </c>
      <c r="BF186" s="37">
        <v>16</v>
      </c>
      <c r="BG186" s="37">
        <v>51</v>
      </c>
      <c r="BH186" s="30">
        <f t="shared" si="118"/>
        <v>1269</v>
      </c>
      <c r="BI186" s="37">
        <f t="shared" si="128"/>
        <v>649</v>
      </c>
      <c r="BJ186" s="37">
        <f t="shared" si="129"/>
        <v>507</v>
      </c>
      <c r="BK186" s="13">
        <f t="shared" si="130"/>
        <v>1156</v>
      </c>
      <c r="BL186" s="38">
        <f t="shared" si="125"/>
        <v>303.8701468372226</v>
      </c>
      <c r="BM186" s="38">
        <f t="shared" si="126"/>
        <v>852.1298531627774</v>
      </c>
      <c r="BN186" s="39">
        <f t="shared" si="131"/>
        <v>1.1600627734312837E-117</v>
      </c>
      <c r="BO186" s="40"/>
      <c r="BP186" s="13">
        <v>3.9</v>
      </c>
      <c r="BQ186" s="40">
        <v>2.52</v>
      </c>
      <c r="BR186" s="41"/>
      <c r="BS186" s="41"/>
      <c r="BT186" s="41"/>
      <c r="BU186" s="41"/>
      <c r="BV186" s="41"/>
      <c r="BW186" s="41"/>
      <c r="BY186" s="40"/>
      <c r="BZ186" s="40"/>
      <c r="CA186" s="40"/>
    </row>
    <row r="187" spans="1:79" ht="15.75">
      <c r="A187" s="29" t="s">
        <v>134</v>
      </c>
      <c r="B187" s="129" t="s">
        <v>135</v>
      </c>
      <c r="C187" s="30"/>
      <c r="D187" s="31" t="s">
        <v>534</v>
      </c>
      <c r="E187" s="31" t="s">
        <v>535</v>
      </c>
      <c r="F187" s="31" t="s">
        <v>536</v>
      </c>
      <c r="G187" s="32">
        <f t="shared" si="121"/>
        <v>3.6482151137850134</v>
      </c>
      <c r="H187" s="32"/>
      <c r="I187" s="59" t="s">
        <v>0</v>
      </c>
      <c r="J187" s="34" t="s">
        <v>2</v>
      </c>
      <c r="K187" s="33">
        <v>38</v>
      </c>
      <c r="L187" s="2">
        <v>526</v>
      </c>
      <c r="M187" s="33">
        <v>111</v>
      </c>
      <c r="N187" s="2">
        <v>878</v>
      </c>
      <c r="O187" s="33">
        <v>28</v>
      </c>
      <c r="P187" s="2">
        <v>289</v>
      </c>
      <c r="Q187" s="33">
        <v>259</v>
      </c>
      <c r="R187" s="2">
        <v>1382</v>
      </c>
      <c r="S187" s="33">
        <f t="shared" si="90"/>
        <v>881</v>
      </c>
      <c r="T187" s="33">
        <f t="shared" si="91"/>
        <v>2630</v>
      </c>
      <c r="U187" s="35">
        <f t="shared" si="122"/>
        <v>1930.9508004620427</v>
      </c>
      <c r="V187" s="35">
        <f t="shared" si="123"/>
        <v>1580.0491995379573</v>
      </c>
      <c r="W187" s="36">
        <f t="shared" si="127"/>
        <v>7.508418176921611E-278</v>
      </c>
      <c r="X187" s="36"/>
      <c r="Y187" s="37">
        <v>1</v>
      </c>
      <c r="Z187" s="37">
        <v>2</v>
      </c>
      <c r="AA187" s="37">
        <v>2</v>
      </c>
      <c r="AB187" s="37">
        <v>6</v>
      </c>
      <c r="AC187" s="37">
        <v>35</v>
      </c>
      <c r="AD187" s="37">
        <v>138</v>
      </c>
      <c r="AE187" s="37">
        <v>152</v>
      </c>
      <c r="AF187" s="37">
        <v>270</v>
      </c>
      <c r="AG187" s="37">
        <v>192</v>
      </c>
      <c r="AH187" s="37">
        <v>277</v>
      </c>
      <c r="AI187" s="37">
        <v>7</v>
      </c>
      <c r="AJ187" s="37">
        <v>19</v>
      </c>
      <c r="AK187" s="37">
        <v>2</v>
      </c>
      <c r="AL187" s="37">
        <v>6</v>
      </c>
      <c r="AM187" s="30">
        <v>1109</v>
      </c>
      <c r="AO187" s="37">
        <v>120</v>
      </c>
      <c r="AP187" s="37">
        <v>62</v>
      </c>
      <c r="AQ187" s="37">
        <v>50</v>
      </c>
      <c r="AR187" s="37">
        <v>195</v>
      </c>
      <c r="AS187" s="37">
        <v>102</v>
      </c>
      <c r="AT187" s="37">
        <v>402</v>
      </c>
      <c r="AU187" s="37">
        <v>82</v>
      </c>
      <c r="AV187" s="37">
        <v>68</v>
      </c>
      <c r="AW187" s="37">
        <v>26</v>
      </c>
      <c r="AX187" s="37">
        <v>61</v>
      </c>
      <c r="AY187" s="37">
        <v>52</v>
      </c>
      <c r="AZ187" s="37">
        <v>73</v>
      </c>
      <c r="BA187" s="37">
        <v>121</v>
      </c>
      <c r="BB187" s="37">
        <v>77</v>
      </c>
      <c r="BC187" s="37">
        <v>84</v>
      </c>
      <c r="BD187" s="37">
        <v>74</v>
      </c>
      <c r="BE187" s="37">
        <v>80</v>
      </c>
      <c r="BF187" s="37">
        <v>48</v>
      </c>
      <c r="BG187" s="37">
        <v>104</v>
      </c>
      <c r="BH187" s="30">
        <f t="shared" si="118"/>
        <v>1881</v>
      </c>
      <c r="BI187" s="37">
        <f t="shared" si="128"/>
        <v>875</v>
      </c>
      <c r="BJ187" s="37">
        <f t="shared" si="129"/>
        <v>833</v>
      </c>
      <c r="BK187" s="13">
        <f t="shared" si="130"/>
        <v>1708</v>
      </c>
      <c r="BL187" s="38">
        <f t="shared" si="125"/>
        <v>448.9707705864846</v>
      </c>
      <c r="BM187" s="38">
        <f t="shared" si="126"/>
        <v>1259.0292294135154</v>
      </c>
      <c r="BN187" s="39">
        <f t="shared" si="131"/>
        <v>2.778715600480153E-121</v>
      </c>
      <c r="BO187" s="40"/>
      <c r="BP187" s="13">
        <v>5.19</v>
      </c>
      <c r="BQ187" s="40">
        <v>3.72</v>
      </c>
      <c r="BR187" s="41"/>
      <c r="BS187" s="41"/>
      <c r="BT187" s="41"/>
      <c r="BU187" s="41"/>
      <c r="BV187" s="41"/>
      <c r="BW187" s="41"/>
      <c r="BY187" s="40"/>
      <c r="BZ187" s="40"/>
      <c r="CA187" s="40"/>
    </row>
    <row r="188" spans="1:79" ht="15.75">
      <c r="A188" s="29" t="s">
        <v>471</v>
      </c>
      <c r="B188" s="129" t="s">
        <v>472</v>
      </c>
      <c r="C188" s="30"/>
      <c r="D188" s="31" t="s">
        <v>534</v>
      </c>
      <c r="E188" s="31" t="s">
        <v>535</v>
      </c>
      <c r="F188" s="31" t="s">
        <v>536</v>
      </c>
      <c r="G188" s="32">
        <f t="shared" si="121"/>
        <v>3.096774202500226</v>
      </c>
      <c r="H188" s="32"/>
      <c r="I188" s="59" t="s">
        <v>0</v>
      </c>
      <c r="J188" s="34" t="s">
        <v>2</v>
      </c>
      <c r="K188" s="33">
        <v>110</v>
      </c>
      <c r="L188" s="2">
        <v>826</v>
      </c>
      <c r="M188" s="33">
        <v>240</v>
      </c>
      <c r="N188" s="2">
        <v>1099</v>
      </c>
      <c r="O188" s="33">
        <v>52</v>
      </c>
      <c r="P188" s="2">
        <v>188</v>
      </c>
      <c r="Q188" s="33">
        <v>495</v>
      </c>
      <c r="R188" s="2">
        <v>1146</v>
      </c>
      <c r="S188" s="33">
        <f t="shared" si="90"/>
        <v>1176</v>
      </c>
      <c r="T188" s="33">
        <f t="shared" si="91"/>
        <v>2980</v>
      </c>
      <c r="U188" s="35">
        <f t="shared" si="122"/>
        <v>2285.68257667908</v>
      </c>
      <c r="V188" s="35">
        <f t="shared" si="123"/>
        <v>1870.3174233209202</v>
      </c>
      <c r="W188" s="36">
        <f t="shared" si="127"/>
        <v>2.562821903910682E-262</v>
      </c>
      <c r="X188" s="36"/>
      <c r="Y188" s="37">
        <v>7</v>
      </c>
      <c r="Z188" s="37">
        <v>12</v>
      </c>
      <c r="AA188" s="37">
        <v>31</v>
      </c>
      <c r="AB188" s="37">
        <v>78</v>
      </c>
      <c r="AC188" s="37">
        <v>65</v>
      </c>
      <c r="AD188" s="37">
        <v>185</v>
      </c>
      <c r="AE188" s="37">
        <v>118</v>
      </c>
      <c r="AF188" s="37">
        <v>191</v>
      </c>
      <c r="AG188" s="37">
        <v>57</v>
      </c>
      <c r="AH188" s="37">
        <v>125</v>
      </c>
      <c r="AI188" s="37">
        <v>9</v>
      </c>
      <c r="AJ188" s="37">
        <v>39</v>
      </c>
      <c r="AK188" s="37">
        <v>24</v>
      </c>
      <c r="AL188" s="37">
        <v>58</v>
      </c>
      <c r="AM188" s="30">
        <v>999</v>
      </c>
      <c r="AO188" s="37">
        <v>191</v>
      </c>
      <c r="AP188" s="37">
        <v>80</v>
      </c>
      <c r="AQ188" s="37">
        <v>69</v>
      </c>
      <c r="AR188" s="37">
        <v>228</v>
      </c>
      <c r="AS188" s="37">
        <v>90</v>
      </c>
      <c r="AT188" s="37">
        <v>389</v>
      </c>
      <c r="AU188" s="37">
        <v>93</v>
      </c>
      <c r="AV188" s="37">
        <v>71</v>
      </c>
      <c r="AW188" s="37">
        <v>41</v>
      </c>
      <c r="AX188" s="37">
        <v>79</v>
      </c>
      <c r="AY188" s="37">
        <v>65</v>
      </c>
      <c r="AZ188" s="37">
        <v>96</v>
      </c>
      <c r="BA188" s="37">
        <v>162</v>
      </c>
      <c r="BB188" s="37">
        <v>138</v>
      </c>
      <c r="BC188" s="37">
        <v>123</v>
      </c>
      <c r="BD188" s="37">
        <v>129</v>
      </c>
      <c r="BE188" s="37">
        <v>120</v>
      </c>
      <c r="BF188" s="37">
        <v>61</v>
      </c>
      <c r="BG188" s="37">
        <v>143</v>
      </c>
      <c r="BH188" s="30">
        <f t="shared" si="118"/>
        <v>2368</v>
      </c>
      <c r="BI188" s="37">
        <f t="shared" si="128"/>
        <v>912</v>
      </c>
      <c r="BJ188" s="37">
        <f t="shared" si="129"/>
        <v>1228</v>
      </c>
      <c r="BK188" s="13">
        <f t="shared" si="130"/>
        <v>2140</v>
      </c>
      <c r="BL188" s="38">
        <f t="shared" si="125"/>
        <v>562.5277804772114</v>
      </c>
      <c r="BM188" s="38">
        <f t="shared" si="126"/>
        <v>1577.4722195227887</v>
      </c>
      <c r="BN188" s="39">
        <f t="shared" si="131"/>
        <v>5.116419781088092E-66</v>
      </c>
      <c r="BO188" s="40"/>
      <c r="BP188" s="13">
        <v>4.2</v>
      </c>
      <c r="BQ188" s="40">
        <v>2.97</v>
      </c>
      <c r="BR188" s="41"/>
      <c r="BS188" s="41"/>
      <c r="BT188" s="41"/>
      <c r="BU188" s="41"/>
      <c r="BV188" s="41"/>
      <c r="BW188" s="41"/>
      <c r="BY188" s="40"/>
      <c r="BZ188" s="40"/>
      <c r="CA188" s="40"/>
    </row>
    <row r="189" spans="1:79" ht="15.75">
      <c r="A189" s="29" t="s">
        <v>682</v>
      </c>
      <c r="B189" s="129" t="s">
        <v>683</v>
      </c>
      <c r="C189" s="30"/>
      <c r="D189" s="31" t="s">
        <v>534</v>
      </c>
      <c r="E189" s="31" t="s">
        <v>535</v>
      </c>
      <c r="F189" s="31" t="s">
        <v>536</v>
      </c>
      <c r="G189" s="32">
        <f t="shared" si="121"/>
        <v>5.325625591653968</v>
      </c>
      <c r="H189" s="32"/>
      <c r="I189" s="59" t="s">
        <v>4</v>
      </c>
      <c r="J189" s="34" t="s">
        <v>3</v>
      </c>
      <c r="K189" s="33">
        <v>14</v>
      </c>
      <c r="L189" s="2">
        <v>214</v>
      </c>
      <c r="M189" s="33">
        <v>90</v>
      </c>
      <c r="N189" s="2">
        <v>536</v>
      </c>
      <c r="O189" s="33">
        <v>13</v>
      </c>
      <c r="P189" s="2">
        <v>72</v>
      </c>
      <c r="Q189" s="33">
        <v>154</v>
      </c>
      <c r="R189" s="2">
        <v>584</v>
      </c>
      <c r="S189" s="33">
        <f t="shared" si="90"/>
        <v>313</v>
      </c>
      <c r="T189" s="33">
        <f t="shared" si="91"/>
        <v>1364</v>
      </c>
      <c r="U189" s="35">
        <f t="shared" si="122"/>
        <v>922.3026181642966</v>
      </c>
      <c r="V189" s="35">
        <f t="shared" si="123"/>
        <v>754.6973818357034</v>
      </c>
      <c r="W189" s="36">
        <f t="shared" si="127"/>
        <v>1.5840241547574622E-196</v>
      </c>
      <c r="X189" s="36"/>
      <c r="Y189" s="37">
        <v>0</v>
      </c>
      <c r="Z189" s="37">
        <v>1</v>
      </c>
      <c r="AA189" s="37">
        <v>1</v>
      </c>
      <c r="AB189" s="37">
        <v>2</v>
      </c>
      <c r="AC189" s="37">
        <v>35</v>
      </c>
      <c r="AD189" s="37">
        <v>80</v>
      </c>
      <c r="AE189" s="37">
        <v>78</v>
      </c>
      <c r="AF189" s="37">
        <v>132</v>
      </c>
      <c r="AG189" s="37">
        <v>41</v>
      </c>
      <c r="AH189" s="37">
        <v>83</v>
      </c>
      <c r="AI189" s="37">
        <v>3</v>
      </c>
      <c r="AJ189" s="37">
        <v>10</v>
      </c>
      <c r="AK189" s="37">
        <v>1</v>
      </c>
      <c r="AL189" s="37">
        <v>6</v>
      </c>
      <c r="AM189" s="30">
        <v>473</v>
      </c>
      <c r="AO189" s="37">
        <v>29</v>
      </c>
      <c r="AP189" s="37">
        <v>16</v>
      </c>
      <c r="AQ189" s="37">
        <v>15</v>
      </c>
      <c r="AR189" s="37">
        <v>59</v>
      </c>
      <c r="AS189" s="37">
        <v>32</v>
      </c>
      <c r="AT189" s="37">
        <v>126</v>
      </c>
      <c r="AU189" s="37">
        <v>20</v>
      </c>
      <c r="AV189" s="37">
        <v>24</v>
      </c>
      <c r="AW189" s="37">
        <v>7</v>
      </c>
      <c r="AX189" s="37">
        <v>12</v>
      </c>
      <c r="AY189" s="37">
        <v>16</v>
      </c>
      <c r="AZ189" s="37">
        <v>23</v>
      </c>
      <c r="BA189" s="37">
        <v>36</v>
      </c>
      <c r="BB189" s="37">
        <v>17</v>
      </c>
      <c r="BC189" s="37">
        <v>23</v>
      </c>
      <c r="BD189" s="37">
        <v>21</v>
      </c>
      <c r="BE189" s="37">
        <v>27</v>
      </c>
      <c r="BF189" s="37">
        <v>10</v>
      </c>
      <c r="BG189" s="37">
        <v>15</v>
      </c>
      <c r="BH189" s="30">
        <f t="shared" si="118"/>
        <v>528</v>
      </c>
      <c r="BI189" s="37">
        <f t="shared" si="128"/>
        <v>268</v>
      </c>
      <c r="BJ189" s="37">
        <f t="shared" si="129"/>
        <v>217</v>
      </c>
      <c r="BK189" s="13">
        <f t="shared" si="130"/>
        <v>485</v>
      </c>
      <c r="BL189" s="38">
        <f t="shared" si="125"/>
        <v>127.48877267824652</v>
      </c>
      <c r="BM189" s="38">
        <f t="shared" si="126"/>
        <v>357.5112273217535</v>
      </c>
      <c r="BN189" s="39">
        <f t="shared" si="131"/>
        <v>1.313921747126802E-47</v>
      </c>
      <c r="BO189" s="40"/>
      <c r="BP189" s="13">
        <v>8.37</v>
      </c>
      <c r="BQ189" s="40">
        <v>5.25</v>
      </c>
      <c r="BR189" s="41"/>
      <c r="BS189" s="41"/>
      <c r="BT189" s="41"/>
      <c r="BU189" s="41"/>
      <c r="BV189" s="41"/>
      <c r="BW189" s="41"/>
      <c r="BY189" s="40"/>
      <c r="BZ189" s="40"/>
      <c r="CA189" s="40"/>
    </row>
    <row r="190" spans="1:79" ht="15.75">
      <c r="A190" s="29" t="s">
        <v>656</v>
      </c>
      <c r="B190" s="129" t="s">
        <v>657</v>
      </c>
      <c r="C190" s="30"/>
      <c r="D190" s="31" t="s">
        <v>821</v>
      </c>
      <c r="E190" s="31" t="s">
        <v>535</v>
      </c>
      <c r="F190" s="31" t="s">
        <v>536</v>
      </c>
      <c r="G190" s="32">
        <f t="shared" si="121"/>
        <v>2.318731702065335</v>
      </c>
      <c r="H190" s="32"/>
      <c r="I190" s="59" t="s">
        <v>0</v>
      </c>
      <c r="J190" s="34" t="s">
        <v>2</v>
      </c>
      <c r="K190" s="33">
        <v>23</v>
      </c>
      <c r="L190" s="2">
        <v>250</v>
      </c>
      <c r="M190" s="33">
        <v>62</v>
      </c>
      <c r="N190" s="2">
        <v>339</v>
      </c>
      <c r="O190" s="33">
        <v>10</v>
      </c>
      <c r="P190" s="2">
        <v>58</v>
      </c>
      <c r="Q190" s="33">
        <v>52</v>
      </c>
      <c r="R190" s="2">
        <v>194</v>
      </c>
      <c r="S190" s="33">
        <f t="shared" si="90"/>
        <v>341</v>
      </c>
      <c r="T190" s="33">
        <f t="shared" si="91"/>
        <v>647</v>
      </c>
      <c r="U190" s="35">
        <f t="shared" si="122"/>
        <v>543.3720851200508</v>
      </c>
      <c r="V190" s="35">
        <f t="shared" si="123"/>
        <v>444.62791487994923</v>
      </c>
      <c r="W190" s="36">
        <f t="shared" si="127"/>
        <v>2.627155406016022E-38</v>
      </c>
      <c r="X190" s="36"/>
      <c r="Y190" s="37">
        <v>23</v>
      </c>
      <c r="Z190" s="37">
        <v>11</v>
      </c>
      <c r="AA190" s="37">
        <v>5</v>
      </c>
      <c r="AB190" s="37">
        <v>15</v>
      </c>
      <c r="AC190" s="37">
        <v>42</v>
      </c>
      <c r="AD190" s="37">
        <v>94</v>
      </c>
      <c r="AE190" s="37">
        <v>81</v>
      </c>
      <c r="AF190" s="37">
        <v>99</v>
      </c>
      <c r="AG190" s="37">
        <v>35</v>
      </c>
      <c r="AH190" s="37">
        <v>38</v>
      </c>
      <c r="AI190" s="37">
        <v>11</v>
      </c>
      <c r="AJ190" s="37">
        <v>55</v>
      </c>
      <c r="AK190" s="37">
        <v>13</v>
      </c>
      <c r="AL190" s="37">
        <v>57</v>
      </c>
      <c r="AM190" s="30">
        <v>579</v>
      </c>
      <c r="AO190" s="37">
        <v>51</v>
      </c>
      <c r="AP190" s="37">
        <v>54</v>
      </c>
      <c r="AQ190" s="37">
        <v>51</v>
      </c>
      <c r="AR190" s="37">
        <v>55</v>
      </c>
      <c r="AS190" s="37">
        <v>31</v>
      </c>
      <c r="AT190" s="37">
        <v>126</v>
      </c>
      <c r="AU190" s="37">
        <v>27</v>
      </c>
      <c r="AV190" s="37">
        <v>20</v>
      </c>
      <c r="AW190" s="37">
        <v>11</v>
      </c>
      <c r="AX190" s="37">
        <v>23</v>
      </c>
      <c r="AY190" s="37">
        <v>18</v>
      </c>
      <c r="AZ190" s="37">
        <v>32</v>
      </c>
      <c r="BA190" s="37">
        <v>55</v>
      </c>
      <c r="BB190" s="37">
        <v>48</v>
      </c>
      <c r="BC190" s="37">
        <v>27</v>
      </c>
      <c r="BD190" s="37">
        <v>49</v>
      </c>
      <c r="BE190" s="37">
        <v>53</v>
      </c>
      <c r="BF190" s="37">
        <v>15</v>
      </c>
      <c r="BG190" s="37">
        <v>34</v>
      </c>
      <c r="BH190" s="30">
        <f t="shared" si="118"/>
        <v>780</v>
      </c>
      <c r="BI190" s="37">
        <f t="shared" si="128"/>
        <v>270</v>
      </c>
      <c r="BJ190" s="37">
        <f t="shared" si="129"/>
        <v>382</v>
      </c>
      <c r="BK190" s="13">
        <f t="shared" si="130"/>
        <v>652</v>
      </c>
      <c r="BL190" s="38">
        <f t="shared" si="125"/>
        <v>171.38696863137469</v>
      </c>
      <c r="BM190" s="38">
        <f t="shared" si="126"/>
        <v>480.61303136862534</v>
      </c>
      <c r="BN190" s="39">
        <f t="shared" si="131"/>
        <v>1.7324181126018055E-18</v>
      </c>
      <c r="BO190" s="40"/>
      <c r="BP190" s="13">
        <v>3.2</v>
      </c>
      <c r="BQ190" s="40">
        <v>2.32</v>
      </c>
      <c r="BR190" s="41"/>
      <c r="BS190" s="41"/>
      <c r="BT190" s="41"/>
      <c r="BU190" s="41"/>
      <c r="BV190" s="41"/>
      <c r="BW190" s="41"/>
      <c r="BY190" s="40"/>
      <c r="BZ190" s="40"/>
      <c r="CA190" s="40"/>
    </row>
    <row r="191" spans="1:79" ht="15.75">
      <c r="A191" s="29" t="s">
        <v>480</v>
      </c>
      <c r="B191" s="129" t="s">
        <v>481</v>
      </c>
      <c r="C191" s="30"/>
      <c r="D191" s="31" t="s">
        <v>534</v>
      </c>
      <c r="E191" s="31" t="s">
        <v>535</v>
      </c>
      <c r="F191" s="31" t="s">
        <v>536</v>
      </c>
      <c r="G191" s="32">
        <f t="shared" si="121"/>
        <v>2.0331623551594085</v>
      </c>
      <c r="H191" s="32"/>
      <c r="I191" s="59" t="s">
        <v>0</v>
      </c>
      <c r="J191" s="34" t="s">
        <v>2</v>
      </c>
      <c r="K191" s="33">
        <v>57</v>
      </c>
      <c r="L191" s="2">
        <v>1010</v>
      </c>
      <c r="M191" s="33">
        <v>215</v>
      </c>
      <c r="N191" s="2">
        <v>1351</v>
      </c>
      <c r="O191" s="33">
        <v>57</v>
      </c>
      <c r="P191" s="2">
        <v>330</v>
      </c>
      <c r="Q191" s="33">
        <v>168</v>
      </c>
      <c r="R191" s="2">
        <v>685</v>
      </c>
      <c r="S191" s="33">
        <f t="shared" si="90"/>
        <v>1454</v>
      </c>
      <c r="T191" s="33">
        <f t="shared" si="91"/>
        <v>2419</v>
      </c>
      <c r="U191" s="35">
        <f t="shared" si="122"/>
        <v>2130.040572540442</v>
      </c>
      <c r="V191" s="35">
        <f t="shared" si="123"/>
        <v>1742.9594274595581</v>
      </c>
      <c r="W191" s="36">
        <f t="shared" si="127"/>
        <v>1.0726364595515668E-105</v>
      </c>
      <c r="X191" s="36"/>
      <c r="Y191" s="37">
        <v>1</v>
      </c>
      <c r="Z191" s="37">
        <v>0</v>
      </c>
      <c r="AA191" s="37">
        <v>2</v>
      </c>
      <c r="AB191" s="37">
        <v>9</v>
      </c>
      <c r="AC191" s="37">
        <v>30</v>
      </c>
      <c r="AD191" s="37">
        <v>95</v>
      </c>
      <c r="AE191" s="37">
        <v>101</v>
      </c>
      <c r="AF191" s="37">
        <v>273</v>
      </c>
      <c r="AG191" s="37">
        <v>123</v>
      </c>
      <c r="AH191" s="37">
        <v>203</v>
      </c>
      <c r="AI191" s="37">
        <v>10</v>
      </c>
      <c r="AJ191" s="37">
        <v>14</v>
      </c>
      <c r="AK191" s="37">
        <v>7</v>
      </c>
      <c r="AL191" s="37">
        <v>16</v>
      </c>
      <c r="AM191" s="30">
        <v>884</v>
      </c>
      <c r="AO191" s="37">
        <v>144</v>
      </c>
      <c r="AP191" s="37">
        <v>73</v>
      </c>
      <c r="AQ191" s="37">
        <v>44</v>
      </c>
      <c r="AR191" s="37">
        <v>228</v>
      </c>
      <c r="AS191" s="37">
        <v>109</v>
      </c>
      <c r="AT191" s="37">
        <v>460</v>
      </c>
      <c r="AU191" s="37">
        <v>99</v>
      </c>
      <c r="AV191" s="37">
        <v>70</v>
      </c>
      <c r="AW191" s="37">
        <v>30</v>
      </c>
      <c r="AX191" s="37">
        <v>65</v>
      </c>
      <c r="AY191" s="37">
        <v>32</v>
      </c>
      <c r="AZ191" s="37">
        <v>89</v>
      </c>
      <c r="BA191" s="37">
        <v>159</v>
      </c>
      <c r="BB191" s="37">
        <v>99</v>
      </c>
      <c r="BC191" s="37">
        <v>89</v>
      </c>
      <c r="BD191" s="37">
        <v>76</v>
      </c>
      <c r="BE191" s="37">
        <v>87</v>
      </c>
      <c r="BF191" s="37">
        <v>49</v>
      </c>
      <c r="BG191" s="37">
        <v>107</v>
      </c>
      <c r="BH191" s="30">
        <f t="shared" si="118"/>
        <v>2109</v>
      </c>
      <c r="BI191" s="37">
        <f t="shared" si="128"/>
        <v>996</v>
      </c>
      <c r="BJ191" s="37">
        <f t="shared" si="129"/>
        <v>931</v>
      </c>
      <c r="BK191" s="13">
        <f t="shared" si="130"/>
        <v>1927</v>
      </c>
      <c r="BL191" s="38">
        <f t="shared" si="125"/>
        <v>506.5378658783114</v>
      </c>
      <c r="BM191" s="38">
        <f t="shared" si="126"/>
        <v>1420.4621341216887</v>
      </c>
      <c r="BN191" s="39">
        <f t="shared" si="131"/>
        <v>1.4841290973358644E-141</v>
      </c>
      <c r="BO191" s="40"/>
      <c r="BP191" s="13">
        <v>3.11</v>
      </c>
      <c r="BQ191" s="40">
        <v>2.04</v>
      </c>
      <c r="BR191" s="41"/>
      <c r="BS191" s="41"/>
      <c r="BT191" s="41"/>
      <c r="BU191" s="41"/>
      <c r="BV191" s="41"/>
      <c r="BW191" s="41"/>
      <c r="BY191" s="40"/>
      <c r="BZ191" s="40"/>
      <c r="CA191" s="40"/>
    </row>
    <row r="192" spans="1:79" ht="15.75">
      <c r="A192" s="29" t="s">
        <v>629</v>
      </c>
      <c r="B192" s="129" t="s">
        <v>630</v>
      </c>
      <c r="C192" s="30"/>
      <c r="D192" s="31" t="s">
        <v>534</v>
      </c>
      <c r="E192" s="31" t="s">
        <v>535</v>
      </c>
      <c r="F192" s="31" t="s">
        <v>536</v>
      </c>
      <c r="G192" s="32">
        <f t="shared" si="121"/>
        <v>6.13702875841491</v>
      </c>
      <c r="H192" s="32"/>
      <c r="I192" s="59" t="s">
        <v>0</v>
      </c>
      <c r="J192" s="34" t="s">
        <v>2</v>
      </c>
      <c r="K192" s="33">
        <v>50</v>
      </c>
      <c r="L192" s="2">
        <v>781</v>
      </c>
      <c r="M192" s="33">
        <v>303</v>
      </c>
      <c r="N192" s="2">
        <v>1522</v>
      </c>
      <c r="O192" s="33">
        <v>40</v>
      </c>
      <c r="P192" s="2">
        <v>231</v>
      </c>
      <c r="Q192" s="33">
        <v>929</v>
      </c>
      <c r="R192" s="2">
        <v>2780</v>
      </c>
      <c r="S192" s="33">
        <f t="shared" si="90"/>
        <v>1102</v>
      </c>
      <c r="T192" s="33">
        <f t="shared" si="91"/>
        <v>5534</v>
      </c>
      <c r="U192" s="35">
        <f t="shared" si="122"/>
        <v>3649.612506939936</v>
      </c>
      <c r="V192" s="35">
        <f t="shared" si="123"/>
        <v>2986.387493060064</v>
      </c>
      <c r="W192" s="36">
        <f t="shared" si="127"/>
        <v>0</v>
      </c>
      <c r="X192" s="36"/>
      <c r="Y192" s="37">
        <v>6</v>
      </c>
      <c r="Z192" s="37">
        <v>3</v>
      </c>
      <c r="AA192" s="37">
        <v>3</v>
      </c>
      <c r="AB192" s="37">
        <v>6</v>
      </c>
      <c r="AC192" s="37">
        <v>44</v>
      </c>
      <c r="AD192" s="37">
        <v>167</v>
      </c>
      <c r="AE192" s="37">
        <v>157</v>
      </c>
      <c r="AF192" s="37">
        <v>317</v>
      </c>
      <c r="AG192" s="37">
        <v>127</v>
      </c>
      <c r="AH192" s="37">
        <v>214</v>
      </c>
      <c r="AI192" s="37">
        <v>8</v>
      </c>
      <c r="AJ192" s="37">
        <v>19</v>
      </c>
      <c r="AK192" s="37">
        <v>4</v>
      </c>
      <c r="AL192" s="37">
        <v>11</v>
      </c>
      <c r="AM192" s="30">
        <v>1086</v>
      </c>
      <c r="AO192" s="37">
        <v>158</v>
      </c>
      <c r="AP192" s="37">
        <v>82</v>
      </c>
      <c r="AQ192" s="37">
        <v>71</v>
      </c>
      <c r="AR192" s="37">
        <v>275</v>
      </c>
      <c r="AS192" s="37">
        <v>136</v>
      </c>
      <c r="AT192" s="37">
        <v>595</v>
      </c>
      <c r="AU192" s="37">
        <v>140</v>
      </c>
      <c r="AV192" s="37">
        <v>122</v>
      </c>
      <c r="AW192" s="37">
        <v>55</v>
      </c>
      <c r="AX192" s="37">
        <v>71</v>
      </c>
      <c r="AY192" s="37">
        <v>46</v>
      </c>
      <c r="AZ192" s="37">
        <v>134</v>
      </c>
      <c r="BA192" s="37">
        <v>197</v>
      </c>
      <c r="BB192" s="37">
        <v>128</v>
      </c>
      <c r="BC192" s="37">
        <v>162</v>
      </c>
      <c r="BD192" s="37">
        <v>135</v>
      </c>
      <c r="BE192" s="37">
        <v>112</v>
      </c>
      <c r="BF192" s="37">
        <v>56</v>
      </c>
      <c r="BG192" s="37">
        <v>126</v>
      </c>
      <c r="BH192" s="30">
        <f t="shared" si="118"/>
        <v>2801</v>
      </c>
      <c r="BI192" s="37">
        <f t="shared" si="128"/>
        <v>1323</v>
      </c>
      <c r="BJ192" s="37">
        <f t="shared" si="129"/>
        <v>1254</v>
      </c>
      <c r="BK192" s="13">
        <f t="shared" si="130"/>
        <v>2577</v>
      </c>
      <c r="BL192" s="38">
        <f t="shared" si="125"/>
        <v>677.3991076120438</v>
      </c>
      <c r="BM192" s="38">
        <f t="shared" si="126"/>
        <v>1899.6008923879563</v>
      </c>
      <c r="BN192" s="39">
        <f t="shared" si="131"/>
        <v>1.5333966839300781E-183</v>
      </c>
      <c r="BO192" s="40"/>
      <c r="BP192" s="13">
        <v>12.68</v>
      </c>
      <c r="BQ192" s="40">
        <v>5.7</v>
      </c>
      <c r="BR192" s="41"/>
      <c r="BS192" s="41"/>
      <c r="BT192" s="41"/>
      <c r="BU192" s="41"/>
      <c r="BV192" s="41"/>
      <c r="BW192" s="41"/>
      <c r="BY192" s="40"/>
      <c r="BZ192" s="40"/>
      <c r="CA192" s="40"/>
    </row>
    <row r="193" spans="1:79" ht="15.75">
      <c r="A193" s="29" t="s">
        <v>117</v>
      </c>
      <c r="B193" s="129" t="s">
        <v>117</v>
      </c>
      <c r="C193" s="30"/>
      <c r="D193" s="31" t="s">
        <v>534</v>
      </c>
      <c r="E193" s="31" t="s">
        <v>535</v>
      </c>
      <c r="F193" s="31" t="s">
        <v>536</v>
      </c>
      <c r="G193" s="32">
        <f t="shared" si="121"/>
        <v>4.357689646944596</v>
      </c>
      <c r="H193" s="32"/>
      <c r="I193" s="59" t="s">
        <v>427</v>
      </c>
      <c r="J193" s="34" t="s">
        <v>492</v>
      </c>
      <c r="K193" s="33">
        <v>157</v>
      </c>
      <c r="L193" s="2">
        <v>1195</v>
      </c>
      <c r="M193" s="33">
        <v>621</v>
      </c>
      <c r="N193" s="2">
        <v>2327</v>
      </c>
      <c r="O193" s="33">
        <v>106</v>
      </c>
      <c r="P193" s="2">
        <v>594</v>
      </c>
      <c r="Q193" s="33">
        <v>1084</v>
      </c>
      <c r="R193" s="2">
        <v>3285</v>
      </c>
      <c r="S193" s="33">
        <f t="shared" si="90"/>
        <v>2052</v>
      </c>
      <c r="T193" s="33">
        <f t="shared" si="91"/>
        <v>7317</v>
      </c>
      <c r="U193" s="35">
        <f t="shared" si="122"/>
        <v>5152.685288957243</v>
      </c>
      <c r="V193" s="35">
        <f t="shared" si="123"/>
        <v>4216.314711042757</v>
      </c>
      <c r="W193" s="36">
        <f t="shared" si="127"/>
        <v>0</v>
      </c>
      <c r="X193" s="36"/>
      <c r="Y193" s="37">
        <v>35</v>
      </c>
      <c r="Z193" s="37">
        <v>45</v>
      </c>
      <c r="AA193" s="37">
        <v>16</v>
      </c>
      <c r="AB193" s="37">
        <v>40</v>
      </c>
      <c r="AC193" s="37">
        <v>208</v>
      </c>
      <c r="AD193" s="37">
        <v>517</v>
      </c>
      <c r="AE193" s="37">
        <v>390</v>
      </c>
      <c r="AF193" s="37">
        <v>555</v>
      </c>
      <c r="AG193" s="37">
        <v>247</v>
      </c>
      <c r="AH193" s="37">
        <v>568</v>
      </c>
      <c r="AI193" s="37">
        <v>16</v>
      </c>
      <c r="AJ193" s="37">
        <v>66</v>
      </c>
      <c r="AK193" s="37">
        <v>11</v>
      </c>
      <c r="AL193" s="37">
        <v>47</v>
      </c>
      <c r="AM193" s="30">
        <v>2761</v>
      </c>
      <c r="AO193" s="37">
        <v>254</v>
      </c>
      <c r="AP193" s="37">
        <v>167</v>
      </c>
      <c r="AQ193" s="37">
        <v>128</v>
      </c>
      <c r="AR193" s="37">
        <v>393</v>
      </c>
      <c r="AS193" s="37">
        <v>194</v>
      </c>
      <c r="AT193" s="37">
        <v>751</v>
      </c>
      <c r="AU193" s="37">
        <v>214</v>
      </c>
      <c r="AV193" s="37">
        <v>185</v>
      </c>
      <c r="AW193" s="37">
        <v>75</v>
      </c>
      <c r="AX193" s="37">
        <v>168</v>
      </c>
      <c r="AY193" s="37">
        <v>90</v>
      </c>
      <c r="AZ193" s="37">
        <v>156</v>
      </c>
      <c r="BA193" s="37">
        <v>274</v>
      </c>
      <c r="BB193" s="37">
        <v>171</v>
      </c>
      <c r="BC193" s="37">
        <v>176</v>
      </c>
      <c r="BD193" s="37">
        <v>189</v>
      </c>
      <c r="BE193" s="37">
        <v>168</v>
      </c>
      <c r="BF193" s="37">
        <v>90</v>
      </c>
      <c r="BG193" s="37">
        <v>168</v>
      </c>
      <c r="BH193" s="30">
        <f t="shared" si="118"/>
        <v>4011</v>
      </c>
      <c r="BI193" s="37">
        <f t="shared" si="128"/>
        <v>1812</v>
      </c>
      <c r="BJ193" s="37">
        <f t="shared" si="129"/>
        <v>1736</v>
      </c>
      <c r="BK193" s="13">
        <f t="shared" si="130"/>
        <v>3548</v>
      </c>
      <c r="BL193" s="38">
        <f t="shared" si="125"/>
        <v>932.639516417358</v>
      </c>
      <c r="BM193" s="38">
        <f t="shared" si="126"/>
        <v>2615.3604835826422</v>
      </c>
      <c r="BN193" s="39">
        <f t="shared" si="131"/>
        <v>1.350791017648814E-246</v>
      </c>
      <c r="BO193" s="40"/>
      <c r="BP193" s="13">
        <v>6.01</v>
      </c>
      <c r="BQ193" s="40">
        <v>4.21</v>
      </c>
      <c r="BR193" s="41"/>
      <c r="BS193" s="41"/>
      <c r="BT193" s="41"/>
      <c r="BU193" s="41"/>
      <c r="BV193" s="41"/>
      <c r="BW193" s="41"/>
      <c r="BY193" s="40"/>
      <c r="BZ193" s="40"/>
      <c r="CA193" s="40"/>
    </row>
    <row r="194" spans="1:79" ht="15.75">
      <c r="A194" s="29" t="s">
        <v>148</v>
      </c>
      <c r="B194" s="130" t="s">
        <v>148</v>
      </c>
      <c r="D194" s="44" t="s">
        <v>420</v>
      </c>
      <c r="E194" s="31" t="s">
        <v>784</v>
      </c>
      <c r="F194" s="31" t="s">
        <v>536</v>
      </c>
      <c r="G194" s="32">
        <f t="shared" si="121"/>
        <v>2.363401684213583</v>
      </c>
      <c r="H194" s="32"/>
      <c r="I194" s="59" t="s">
        <v>427</v>
      </c>
      <c r="J194" s="34" t="s">
        <v>493</v>
      </c>
      <c r="K194" s="33">
        <v>33</v>
      </c>
      <c r="L194" s="2">
        <v>351</v>
      </c>
      <c r="M194" s="33">
        <v>36</v>
      </c>
      <c r="N194" s="2">
        <v>311</v>
      </c>
      <c r="O194" s="33">
        <v>42</v>
      </c>
      <c r="P194" s="2">
        <v>149</v>
      </c>
      <c r="Q194" s="33">
        <v>153</v>
      </c>
      <c r="R194" s="2">
        <v>612</v>
      </c>
      <c r="S194" s="33">
        <f t="shared" si="90"/>
        <v>575</v>
      </c>
      <c r="T194" s="33">
        <f t="shared" si="91"/>
        <v>1112</v>
      </c>
      <c r="U194" s="35">
        <f t="shared" si="122"/>
        <v>927.802335625026</v>
      </c>
      <c r="V194" s="35">
        <f t="shared" si="123"/>
        <v>759.197664374974</v>
      </c>
      <c r="W194" s="36">
        <f t="shared" si="127"/>
        <v>8.528477799701221E-67</v>
      </c>
      <c r="X194" s="36"/>
      <c r="Y194" s="34">
        <v>22</v>
      </c>
      <c r="Z194" s="34">
        <v>19</v>
      </c>
      <c r="AA194" s="34">
        <v>2</v>
      </c>
      <c r="AB194" s="34">
        <v>20</v>
      </c>
      <c r="AC194" s="34">
        <v>16</v>
      </c>
      <c r="AD194" s="34">
        <v>22</v>
      </c>
      <c r="AE194" s="34">
        <v>24</v>
      </c>
      <c r="AF194" s="34">
        <v>30</v>
      </c>
      <c r="AG194" s="34">
        <v>28</v>
      </c>
      <c r="AH194" s="34">
        <v>54</v>
      </c>
      <c r="AI194" s="34">
        <v>5</v>
      </c>
      <c r="AJ194" s="34">
        <v>35</v>
      </c>
      <c r="AK194" s="34">
        <v>29</v>
      </c>
      <c r="AL194" s="34">
        <v>78</v>
      </c>
      <c r="AM194" s="33">
        <v>384</v>
      </c>
      <c r="AO194" s="37">
        <v>34</v>
      </c>
      <c r="AP194" s="37">
        <v>27</v>
      </c>
      <c r="AQ194" s="37">
        <v>14</v>
      </c>
      <c r="AR194" s="37">
        <v>32</v>
      </c>
      <c r="AS194" s="37">
        <v>15</v>
      </c>
      <c r="AT194" s="37">
        <v>62</v>
      </c>
      <c r="AU194" s="37">
        <v>28</v>
      </c>
      <c r="AV194" s="37">
        <v>15</v>
      </c>
      <c r="AW194" s="37">
        <v>9</v>
      </c>
      <c r="AX194" s="37">
        <v>36</v>
      </c>
      <c r="AY194" s="37">
        <v>18</v>
      </c>
      <c r="AZ194" s="37">
        <v>50</v>
      </c>
      <c r="BA194" s="37">
        <v>54</v>
      </c>
      <c r="BB194" s="37">
        <v>36</v>
      </c>
      <c r="BC194" s="37">
        <v>28</v>
      </c>
      <c r="BD194" s="37">
        <v>21</v>
      </c>
      <c r="BE194" s="37">
        <v>21</v>
      </c>
      <c r="BF194" s="37">
        <v>19</v>
      </c>
      <c r="BG194" s="37">
        <v>29</v>
      </c>
      <c r="BH194" s="30">
        <f>SUM(AO194:BG194)</f>
        <v>548</v>
      </c>
      <c r="BI194" s="37">
        <f t="shared" si="128"/>
        <v>161</v>
      </c>
      <c r="BJ194" s="37">
        <f t="shared" si="129"/>
        <v>310</v>
      </c>
      <c r="BK194" s="13">
        <f t="shared" si="130"/>
        <v>471</v>
      </c>
      <c r="BL194" s="38">
        <f t="shared" si="125"/>
        <v>123.80868439475074</v>
      </c>
      <c r="BM194" s="38">
        <f t="shared" si="126"/>
        <v>347.1913156052493</v>
      </c>
      <c r="BN194" s="39">
        <f t="shared" si="131"/>
        <v>9.89843032501648E-05</v>
      </c>
      <c r="BO194" s="40"/>
      <c r="BP194" s="13">
        <v>2.33</v>
      </c>
      <c r="BQ194" s="40">
        <v>2.47</v>
      </c>
      <c r="BR194" s="41"/>
      <c r="BS194" s="41"/>
      <c r="BT194" s="41"/>
      <c r="BU194" s="41"/>
      <c r="BV194" s="41"/>
      <c r="BW194" s="41"/>
      <c r="BY194" s="40"/>
      <c r="BZ194" s="40"/>
      <c r="CA194" s="40"/>
    </row>
    <row r="195" spans="1:75" ht="15.75">
      <c r="A195" s="43"/>
      <c r="B195" s="131"/>
      <c r="D195" s="31"/>
      <c r="E195" s="31"/>
      <c r="F195" s="31"/>
      <c r="G195" s="32"/>
      <c r="H195" s="32"/>
      <c r="I195" s="59"/>
      <c r="J195" s="34"/>
      <c r="K195" s="34"/>
      <c r="L195" s="34"/>
      <c r="M195" s="34"/>
      <c r="N195" s="34"/>
      <c r="O195" s="34"/>
      <c r="P195" s="34"/>
      <c r="Q195" s="34"/>
      <c r="R195" s="34"/>
      <c r="S195" s="33">
        <f t="shared" si="90"/>
        <v>0</v>
      </c>
      <c r="T195" s="33">
        <f t="shared" si="91"/>
        <v>0</v>
      </c>
      <c r="U195" s="33"/>
      <c r="V195" s="33"/>
      <c r="W195" s="36"/>
      <c r="X195" s="36"/>
      <c r="BH195" s="30">
        <f t="shared" si="118"/>
        <v>0</v>
      </c>
      <c r="BI195" s="37">
        <f t="shared" si="128"/>
      </c>
      <c r="BJ195" s="37">
        <f t="shared" si="129"/>
      </c>
      <c r="BL195" s="38"/>
      <c r="BM195" s="38"/>
      <c r="BN195" s="39"/>
      <c r="BO195" s="40"/>
      <c r="BQ195" s="40"/>
      <c r="BR195" s="41"/>
      <c r="BS195" s="41"/>
      <c r="BT195" s="41"/>
      <c r="BU195" s="41"/>
      <c r="BV195" s="41"/>
      <c r="BW195" s="41"/>
    </row>
    <row r="196" spans="1:79" ht="15.75">
      <c r="A196" s="45" t="s">
        <v>685</v>
      </c>
      <c r="B196" s="130" t="s">
        <v>211</v>
      </c>
      <c r="D196" s="31" t="s">
        <v>534</v>
      </c>
      <c r="E196" s="31" t="s">
        <v>535</v>
      </c>
      <c r="F196" s="31" t="s">
        <v>536</v>
      </c>
      <c r="G196" s="32">
        <f aca="true" t="shared" si="132" ref="G196:G201">($T196/$V$412)/((MAX($S196,1))/$U$412)</f>
        <v>12.898032120220622</v>
      </c>
      <c r="H196" s="32"/>
      <c r="I196" s="59" t="s">
        <v>615</v>
      </c>
      <c r="J196" s="34" t="s">
        <v>955</v>
      </c>
      <c r="K196" s="33">
        <v>6</v>
      </c>
      <c r="L196" s="2">
        <v>123</v>
      </c>
      <c r="M196" s="33">
        <v>26</v>
      </c>
      <c r="N196" s="2">
        <v>438</v>
      </c>
      <c r="O196" s="33">
        <v>2</v>
      </c>
      <c r="P196" s="2">
        <v>26</v>
      </c>
      <c r="Q196" s="33">
        <v>108</v>
      </c>
      <c r="R196" s="2">
        <v>1085</v>
      </c>
      <c r="S196" s="33">
        <f t="shared" si="90"/>
        <v>157</v>
      </c>
      <c r="T196" s="33">
        <f t="shared" si="91"/>
        <v>1657</v>
      </c>
      <c r="U196" s="35">
        <f aca="true" t="shared" si="133" ref="U196:U201">(S196+T196)*($S$412/($S$412+$T$412))</f>
        <v>997.6487473762875</v>
      </c>
      <c r="V196" s="35">
        <f aca="true" t="shared" si="134" ref="V196:V201">(S196+T196)*($T$412/($S$412+$T$412))</f>
        <v>816.3512526237125</v>
      </c>
      <c r="W196" s="36">
        <f aca="true" t="shared" si="135" ref="W196:W201">CHITEST(S196:T196,U196:V196)</f>
        <v>0</v>
      </c>
      <c r="X196" s="36"/>
      <c r="Y196" s="34">
        <v>0</v>
      </c>
      <c r="Z196" s="34">
        <v>0</v>
      </c>
      <c r="AA196" s="34">
        <v>0</v>
      </c>
      <c r="AB196" s="34">
        <v>0</v>
      </c>
      <c r="AC196" s="34">
        <v>9</v>
      </c>
      <c r="AD196" s="34">
        <v>25</v>
      </c>
      <c r="AE196" s="34">
        <v>24</v>
      </c>
      <c r="AF196" s="34">
        <v>32</v>
      </c>
      <c r="AG196" s="34">
        <v>21</v>
      </c>
      <c r="AH196" s="34">
        <v>22</v>
      </c>
      <c r="AI196" s="34">
        <v>2</v>
      </c>
      <c r="AJ196" s="34">
        <v>1</v>
      </c>
      <c r="AK196" s="34">
        <v>0</v>
      </c>
      <c r="AL196" s="34">
        <v>2</v>
      </c>
      <c r="AM196" s="33">
        <v>138</v>
      </c>
      <c r="AO196" s="37">
        <v>17</v>
      </c>
      <c r="AP196" s="37">
        <v>11</v>
      </c>
      <c r="AQ196" s="37">
        <v>7</v>
      </c>
      <c r="AR196" s="37">
        <v>36</v>
      </c>
      <c r="AS196" s="37">
        <v>20</v>
      </c>
      <c r="AT196" s="37">
        <v>96</v>
      </c>
      <c r="AU196" s="37">
        <v>10</v>
      </c>
      <c r="AV196" s="37">
        <v>19</v>
      </c>
      <c r="AW196" s="37">
        <v>5</v>
      </c>
      <c r="AX196" s="37">
        <v>16</v>
      </c>
      <c r="AY196" s="37">
        <v>13</v>
      </c>
      <c r="AZ196" s="37">
        <v>14</v>
      </c>
      <c r="BA196" s="37">
        <v>17</v>
      </c>
      <c r="BB196" s="37">
        <v>13</v>
      </c>
      <c r="BC196" s="37">
        <v>17</v>
      </c>
      <c r="BD196" s="37">
        <v>18</v>
      </c>
      <c r="BE196" s="37">
        <v>12</v>
      </c>
      <c r="BF196" s="37">
        <v>6</v>
      </c>
      <c r="BG196" s="37">
        <v>41</v>
      </c>
      <c r="BH196" s="30">
        <f t="shared" si="118"/>
        <v>388</v>
      </c>
      <c r="BI196" s="37">
        <f t="shared" si="128"/>
        <v>186</v>
      </c>
      <c r="BJ196" s="37">
        <f t="shared" si="129"/>
        <v>168</v>
      </c>
      <c r="BK196" s="13">
        <f t="shared" si="130"/>
        <v>354</v>
      </c>
      <c r="BL196" s="38">
        <f aca="true" t="shared" si="136" ref="BL196:BL201">BK196*($BI$412/($BI$412+$BJ$412))</f>
        <v>93.0536608826789</v>
      </c>
      <c r="BM196" s="38">
        <f aca="true" t="shared" si="137" ref="BM196:BM201">BK196*($BJ$412/($BI$412+$BJ$412))</f>
        <v>260.94633911732114</v>
      </c>
      <c r="BN196" s="39">
        <f t="shared" si="131"/>
        <v>3.1602103333441875E-29</v>
      </c>
      <c r="BO196" s="40"/>
      <c r="BP196" s="13">
        <v>15.52</v>
      </c>
      <c r="BQ196" s="40">
        <v>13.7</v>
      </c>
      <c r="BR196" s="41"/>
      <c r="BS196" s="41"/>
      <c r="BT196" s="41"/>
      <c r="BU196" s="41"/>
      <c r="BV196" s="41"/>
      <c r="BW196" s="41"/>
      <c r="BY196" s="40"/>
      <c r="BZ196" s="40"/>
      <c r="CA196" s="40"/>
    </row>
    <row r="197" spans="1:79" ht="15.75">
      <c r="A197" s="29" t="s">
        <v>883</v>
      </c>
      <c r="B197" s="129" t="s">
        <v>53</v>
      </c>
      <c r="C197" s="30"/>
      <c r="D197" s="31" t="s">
        <v>534</v>
      </c>
      <c r="E197" s="31" t="s">
        <v>535</v>
      </c>
      <c r="F197" s="31" t="s">
        <v>536</v>
      </c>
      <c r="G197" s="32">
        <f t="shared" si="132"/>
        <v>13.467850222954004</v>
      </c>
      <c r="H197" s="32"/>
      <c r="I197" s="59" t="s">
        <v>615</v>
      </c>
      <c r="J197" s="34" t="s">
        <v>494</v>
      </c>
      <c r="K197" s="33">
        <v>2</v>
      </c>
      <c r="L197" s="2">
        <v>32</v>
      </c>
      <c r="M197" s="33">
        <v>9</v>
      </c>
      <c r="N197" s="2">
        <v>121</v>
      </c>
      <c r="O197" s="33">
        <v>0</v>
      </c>
      <c r="P197" s="2">
        <v>15</v>
      </c>
      <c r="Q197" s="33">
        <v>53</v>
      </c>
      <c r="R197" s="2">
        <v>357</v>
      </c>
      <c r="S197" s="33">
        <f t="shared" si="90"/>
        <v>49</v>
      </c>
      <c r="T197" s="33">
        <f t="shared" si="91"/>
        <v>540</v>
      </c>
      <c r="U197" s="35">
        <f t="shared" si="133"/>
        <v>323.9333584369533</v>
      </c>
      <c r="V197" s="35">
        <f t="shared" si="134"/>
        <v>265.0666415630467</v>
      </c>
      <c r="W197" s="36">
        <f t="shared" si="135"/>
        <v>8.914949531025138E-115</v>
      </c>
      <c r="X197" s="36"/>
      <c r="Y197" s="37">
        <v>0</v>
      </c>
      <c r="Z197" s="37">
        <v>0</v>
      </c>
      <c r="AA197" s="37">
        <v>0</v>
      </c>
      <c r="AB197" s="37">
        <v>2</v>
      </c>
      <c r="AC197" s="37">
        <v>2</v>
      </c>
      <c r="AD197" s="37">
        <v>13</v>
      </c>
      <c r="AE197" s="37">
        <v>24</v>
      </c>
      <c r="AF197" s="37">
        <v>20</v>
      </c>
      <c r="AG197" s="37">
        <v>10</v>
      </c>
      <c r="AH197" s="37">
        <v>9</v>
      </c>
      <c r="AI197" s="37">
        <v>1</v>
      </c>
      <c r="AJ197" s="37">
        <v>2</v>
      </c>
      <c r="AK197" s="37">
        <v>1</v>
      </c>
      <c r="AL197" s="37">
        <v>0</v>
      </c>
      <c r="AM197" s="30">
        <v>84</v>
      </c>
      <c r="AO197" s="34">
        <v>3</v>
      </c>
      <c r="AP197" s="34">
        <v>6</v>
      </c>
      <c r="AQ197" s="34">
        <v>7</v>
      </c>
      <c r="AR197" s="34">
        <v>8</v>
      </c>
      <c r="AS197" s="34">
        <v>4</v>
      </c>
      <c r="AT197" s="34">
        <v>9</v>
      </c>
      <c r="AU197" s="34">
        <v>0</v>
      </c>
      <c r="AV197" s="34">
        <v>2</v>
      </c>
      <c r="AW197" s="34">
        <v>0</v>
      </c>
      <c r="AX197" s="34">
        <v>2</v>
      </c>
      <c r="AY197" s="34">
        <v>4</v>
      </c>
      <c r="AZ197" s="34">
        <v>4</v>
      </c>
      <c r="BA197" s="34">
        <v>3</v>
      </c>
      <c r="BB197" s="34">
        <v>1</v>
      </c>
      <c r="BC197" s="34">
        <v>2</v>
      </c>
      <c r="BD197" s="34">
        <v>0</v>
      </c>
      <c r="BE197" s="34">
        <v>0</v>
      </c>
      <c r="BF197" s="34">
        <v>0</v>
      </c>
      <c r="BG197" s="34">
        <v>2</v>
      </c>
      <c r="BH197" s="30">
        <f t="shared" si="118"/>
        <v>57</v>
      </c>
      <c r="BI197" s="37">
        <f t="shared" si="128"/>
        <v>23</v>
      </c>
      <c r="BJ197" s="37">
        <f t="shared" si="129"/>
        <v>19</v>
      </c>
      <c r="BK197" s="13">
        <f t="shared" si="130"/>
        <v>42</v>
      </c>
      <c r="BL197" s="38">
        <f t="shared" si="136"/>
        <v>11.040264850487327</v>
      </c>
      <c r="BM197" s="38">
        <f t="shared" si="137"/>
        <v>30.959735149512674</v>
      </c>
      <c r="BN197" s="39">
        <f t="shared" si="131"/>
        <v>2.7607597638448473E-05</v>
      </c>
      <c r="BO197" s="40"/>
      <c r="BP197" s="13">
        <v>28.72</v>
      </c>
      <c r="BQ197" s="40">
        <v>13.63</v>
      </c>
      <c r="BR197" s="41"/>
      <c r="BS197" s="41"/>
      <c r="BT197" s="41"/>
      <c r="BU197" s="41"/>
      <c r="BV197" s="41"/>
      <c r="BW197" s="41"/>
      <c r="BY197" s="43"/>
      <c r="BZ197" s="43"/>
      <c r="CA197" s="43"/>
    </row>
    <row r="198" spans="1:79" ht="15.75">
      <c r="A198" s="29" t="s">
        <v>884</v>
      </c>
      <c r="B198" s="129" t="s">
        <v>54</v>
      </c>
      <c r="C198" s="30"/>
      <c r="D198" s="31" t="s">
        <v>534</v>
      </c>
      <c r="E198" s="31" t="s">
        <v>535</v>
      </c>
      <c r="F198" s="31" t="s">
        <v>536</v>
      </c>
      <c r="G198" s="32">
        <f t="shared" si="132"/>
        <v>8.606112545973096</v>
      </c>
      <c r="H198" s="32"/>
      <c r="I198" s="59" t="s">
        <v>615</v>
      </c>
      <c r="J198" s="34" t="s">
        <v>495</v>
      </c>
      <c r="K198" s="33">
        <v>4</v>
      </c>
      <c r="L198" s="2">
        <v>105</v>
      </c>
      <c r="M198" s="33">
        <v>43</v>
      </c>
      <c r="N198" s="2">
        <v>388</v>
      </c>
      <c r="O198" s="33">
        <v>4</v>
      </c>
      <c r="P198" s="2">
        <v>53</v>
      </c>
      <c r="Q198" s="33">
        <v>100</v>
      </c>
      <c r="R198" s="2">
        <v>638</v>
      </c>
      <c r="S198" s="33">
        <f t="shared" si="90"/>
        <v>166</v>
      </c>
      <c r="T198" s="33">
        <f t="shared" si="91"/>
        <v>1169</v>
      </c>
      <c r="U198" s="35">
        <f t="shared" si="133"/>
        <v>734.2122810073561</v>
      </c>
      <c r="V198" s="35">
        <f t="shared" si="134"/>
        <v>600.7877189926439</v>
      </c>
      <c r="W198" s="36">
        <f t="shared" si="135"/>
        <v>1.6664365354947767E-214</v>
      </c>
      <c r="X198" s="36"/>
      <c r="Y198" s="37">
        <v>11</v>
      </c>
      <c r="Z198" s="37">
        <v>0</v>
      </c>
      <c r="AA198" s="37">
        <v>18</v>
      </c>
      <c r="AB198" s="37">
        <v>32</v>
      </c>
      <c r="AC198" s="37">
        <v>14</v>
      </c>
      <c r="AD198" s="37">
        <v>54</v>
      </c>
      <c r="AE198" s="37">
        <v>44</v>
      </c>
      <c r="AF198" s="37">
        <v>64</v>
      </c>
      <c r="AG198" s="37">
        <v>23</v>
      </c>
      <c r="AH198" s="37">
        <v>33</v>
      </c>
      <c r="AI198" s="37">
        <v>2</v>
      </c>
      <c r="AJ198" s="37">
        <v>5</v>
      </c>
      <c r="AK198" s="37">
        <v>3</v>
      </c>
      <c r="AL198" s="37">
        <v>4</v>
      </c>
      <c r="AM198" s="30">
        <v>307</v>
      </c>
      <c r="AO198" s="34">
        <v>20</v>
      </c>
      <c r="AP198" s="34">
        <v>16</v>
      </c>
      <c r="AQ198" s="34">
        <v>8</v>
      </c>
      <c r="AR198" s="34">
        <v>39</v>
      </c>
      <c r="AS198" s="34">
        <v>10</v>
      </c>
      <c r="AT198" s="34">
        <v>73</v>
      </c>
      <c r="AU198" s="34">
        <v>10</v>
      </c>
      <c r="AV198" s="34">
        <v>17</v>
      </c>
      <c r="AW198" s="34">
        <v>7</v>
      </c>
      <c r="AX198" s="34">
        <v>23</v>
      </c>
      <c r="AY198" s="34">
        <v>13</v>
      </c>
      <c r="AZ198" s="34">
        <v>17</v>
      </c>
      <c r="BA198" s="34">
        <v>38</v>
      </c>
      <c r="BB198" s="34">
        <v>15</v>
      </c>
      <c r="BC198" s="34">
        <v>16</v>
      </c>
      <c r="BD198" s="34">
        <v>16</v>
      </c>
      <c r="BE198" s="34">
        <v>10</v>
      </c>
      <c r="BF198" s="34">
        <v>3</v>
      </c>
      <c r="BG198" s="34">
        <v>28</v>
      </c>
      <c r="BH198" s="30">
        <f t="shared" si="118"/>
        <v>379</v>
      </c>
      <c r="BI198" s="37">
        <f t="shared" si="128"/>
        <v>156</v>
      </c>
      <c r="BJ198" s="37">
        <f t="shared" si="129"/>
        <v>176</v>
      </c>
      <c r="BK198" s="13">
        <f t="shared" si="130"/>
        <v>332</v>
      </c>
      <c r="BL198" s="38">
        <f t="shared" si="136"/>
        <v>87.2706650086141</v>
      </c>
      <c r="BM198" s="38">
        <f t="shared" si="137"/>
        <v>244.7293349913859</v>
      </c>
      <c r="BN198" s="39">
        <f t="shared" si="131"/>
        <v>1.0431811494515608E-17</v>
      </c>
      <c r="BO198" s="40"/>
      <c r="BP198" s="13">
        <v>16.56</v>
      </c>
      <c r="BQ198" s="40">
        <v>8.7</v>
      </c>
      <c r="BR198" s="41"/>
      <c r="BS198" s="41"/>
      <c r="BT198" s="41"/>
      <c r="BU198" s="41"/>
      <c r="BV198" s="41"/>
      <c r="BW198" s="41"/>
      <c r="BY198" s="43"/>
      <c r="BZ198" s="43"/>
      <c r="CA198" s="43"/>
    </row>
    <row r="199" spans="1:79" ht="15.75">
      <c r="A199" s="29" t="s">
        <v>885</v>
      </c>
      <c r="B199" s="129" t="s">
        <v>55</v>
      </c>
      <c r="C199" s="30"/>
      <c r="D199" s="31" t="s">
        <v>534</v>
      </c>
      <c r="E199" s="31" t="s">
        <v>535</v>
      </c>
      <c r="F199" s="31" t="s">
        <v>536</v>
      </c>
      <c r="G199" s="32">
        <f t="shared" si="132"/>
        <v>11.81579392893831</v>
      </c>
      <c r="H199" s="32"/>
      <c r="I199" s="59" t="s">
        <v>615</v>
      </c>
      <c r="J199" s="34" t="s">
        <v>1082</v>
      </c>
      <c r="K199" s="33">
        <v>16</v>
      </c>
      <c r="L199" s="2">
        <v>119</v>
      </c>
      <c r="M199" s="33">
        <v>61</v>
      </c>
      <c r="N199" s="2">
        <v>391</v>
      </c>
      <c r="O199" s="33">
        <v>5</v>
      </c>
      <c r="P199" s="2">
        <v>35</v>
      </c>
      <c r="Q199" s="33">
        <v>282</v>
      </c>
      <c r="R199" s="2">
        <v>958</v>
      </c>
      <c r="S199" s="33">
        <f t="shared" si="90"/>
        <v>175</v>
      </c>
      <c r="T199" s="33">
        <f t="shared" si="91"/>
        <v>1692</v>
      </c>
      <c r="U199" s="35">
        <f t="shared" si="133"/>
        <v>1026.7972499181526</v>
      </c>
      <c r="V199" s="35">
        <f t="shared" si="134"/>
        <v>840.2027500818474</v>
      </c>
      <c r="W199" s="36">
        <f t="shared" si="135"/>
        <v>0</v>
      </c>
      <c r="X199" s="36"/>
      <c r="Y199" s="37">
        <v>1</v>
      </c>
      <c r="Z199" s="37">
        <v>0</v>
      </c>
      <c r="AA199" s="37">
        <v>2</v>
      </c>
      <c r="AB199" s="37">
        <v>2</v>
      </c>
      <c r="AC199" s="37">
        <v>8</v>
      </c>
      <c r="AD199" s="37">
        <v>29</v>
      </c>
      <c r="AE199" s="37">
        <v>17</v>
      </c>
      <c r="AF199" s="37">
        <v>41</v>
      </c>
      <c r="AG199" s="37">
        <v>20</v>
      </c>
      <c r="AH199" s="37">
        <v>20</v>
      </c>
      <c r="AI199" s="37">
        <v>1</v>
      </c>
      <c r="AJ199" s="37">
        <v>3</v>
      </c>
      <c r="AK199" s="37">
        <v>1</v>
      </c>
      <c r="AL199" s="37">
        <v>6</v>
      </c>
      <c r="AM199" s="30">
        <v>151</v>
      </c>
      <c r="AO199" s="34">
        <v>33</v>
      </c>
      <c r="AP199" s="34">
        <v>21</v>
      </c>
      <c r="AQ199" s="34">
        <v>15</v>
      </c>
      <c r="AR199" s="34">
        <v>45</v>
      </c>
      <c r="AS199" s="34">
        <v>22</v>
      </c>
      <c r="AT199" s="34">
        <v>78</v>
      </c>
      <c r="AU199" s="34">
        <v>16</v>
      </c>
      <c r="AV199" s="34">
        <v>12</v>
      </c>
      <c r="AW199" s="34">
        <v>6</v>
      </c>
      <c r="AX199" s="34">
        <v>10</v>
      </c>
      <c r="AY199" s="34">
        <v>10</v>
      </c>
      <c r="AZ199" s="34">
        <v>21</v>
      </c>
      <c r="BA199" s="34">
        <v>25</v>
      </c>
      <c r="BB199" s="34">
        <v>21</v>
      </c>
      <c r="BC199" s="34">
        <v>16</v>
      </c>
      <c r="BD199" s="34">
        <v>16</v>
      </c>
      <c r="BE199" s="34">
        <v>22</v>
      </c>
      <c r="BF199" s="34">
        <v>8</v>
      </c>
      <c r="BG199" s="34">
        <v>23</v>
      </c>
      <c r="BH199" s="30">
        <f t="shared" si="118"/>
        <v>420</v>
      </c>
      <c r="BI199" s="37">
        <f t="shared" si="128"/>
        <v>179</v>
      </c>
      <c r="BJ199" s="37">
        <f t="shared" si="129"/>
        <v>195</v>
      </c>
      <c r="BK199" s="13">
        <f t="shared" si="130"/>
        <v>374</v>
      </c>
      <c r="BL199" s="38">
        <f t="shared" si="136"/>
        <v>98.31092985910144</v>
      </c>
      <c r="BM199" s="38">
        <f t="shared" si="137"/>
        <v>275.6890701408986</v>
      </c>
      <c r="BN199" s="39">
        <f t="shared" si="131"/>
        <v>2.579525437160364E-21</v>
      </c>
      <c r="BO199" s="40"/>
      <c r="BP199" s="13">
        <v>15.13</v>
      </c>
      <c r="BQ199" s="40">
        <v>11.74</v>
      </c>
      <c r="BR199" s="41"/>
      <c r="BS199" s="41"/>
      <c r="BT199" s="41"/>
      <c r="BU199" s="41"/>
      <c r="BV199" s="41"/>
      <c r="BW199" s="41"/>
      <c r="BY199" s="43"/>
      <c r="BZ199" s="43"/>
      <c r="CA199" s="43"/>
    </row>
    <row r="200" spans="1:79" ht="15.75">
      <c r="A200" s="29" t="s">
        <v>155</v>
      </c>
      <c r="B200" s="129" t="s">
        <v>212</v>
      </c>
      <c r="C200" s="30"/>
      <c r="D200" s="31" t="s">
        <v>534</v>
      </c>
      <c r="E200" s="31" t="s">
        <v>535</v>
      </c>
      <c r="F200" s="31" t="s">
        <v>536</v>
      </c>
      <c r="G200" s="32">
        <f t="shared" si="132"/>
        <v>5.483185648473333</v>
      </c>
      <c r="H200" s="32"/>
      <c r="I200" s="59" t="s">
        <v>615</v>
      </c>
      <c r="J200" s="34" t="s">
        <v>1083</v>
      </c>
      <c r="K200" s="33">
        <v>27</v>
      </c>
      <c r="L200" s="2">
        <v>459</v>
      </c>
      <c r="M200" s="33">
        <v>126</v>
      </c>
      <c r="N200" s="2">
        <v>961</v>
      </c>
      <c r="O200" s="33">
        <v>14</v>
      </c>
      <c r="P200" s="2">
        <v>104</v>
      </c>
      <c r="Q200" s="33">
        <v>256</v>
      </c>
      <c r="R200" s="2">
        <v>1367</v>
      </c>
      <c r="S200" s="33">
        <f aca="true" t="shared" si="138" ref="S200:S263">K200+L200+O200+P200</f>
        <v>604</v>
      </c>
      <c r="T200" s="33">
        <f aca="true" t="shared" si="139" ref="T200:T263">M200++N200+Q200+R200</f>
        <v>2710</v>
      </c>
      <c r="U200" s="35">
        <f t="shared" si="133"/>
        <v>1822.6063664856763</v>
      </c>
      <c r="V200" s="35">
        <f t="shared" si="134"/>
        <v>1491.3936335143237</v>
      </c>
      <c r="W200" s="36">
        <f t="shared" si="135"/>
        <v>0</v>
      </c>
      <c r="X200" s="36"/>
      <c r="Y200" s="37">
        <v>4</v>
      </c>
      <c r="Z200" s="37">
        <v>0</v>
      </c>
      <c r="AA200" s="37">
        <v>0</v>
      </c>
      <c r="AB200" s="37">
        <v>2</v>
      </c>
      <c r="AC200" s="37">
        <v>18</v>
      </c>
      <c r="AD200" s="37">
        <v>45</v>
      </c>
      <c r="AE200" s="37">
        <v>41</v>
      </c>
      <c r="AF200" s="37">
        <v>84</v>
      </c>
      <c r="AG200" s="37">
        <v>29</v>
      </c>
      <c r="AH200" s="37">
        <v>38</v>
      </c>
      <c r="AI200" s="37">
        <v>4</v>
      </c>
      <c r="AJ200" s="37">
        <v>4</v>
      </c>
      <c r="AK200" s="37">
        <v>2</v>
      </c>
      <c r="AL200" s="37">
        <v>1</v>
      </c>
      <c r="AM200" s="30">
        <v>272</v>
      </c>
      <c r="AO200" s="37">
        <v>52</v>
      </c>
      <c r="AP200" s="37">
        <v>24</v>
      </c>
      <c r="AQ200" s="37">
        <v>22</v>
      </c>
      <c r="AR200" s="37">
        <v>50</v>
      </c>
      <c r="AS200" s="37">
        <v>39</v>
      </c>
      <c r="AT200" s="37">
        <v>111</v>
      </c>
      <c r="AU200" s="37">
        <v>34</v>
      </c>
      <c r="AV200" s="37">
        <v>22</v>
      </c>
      <c r="AW200" s="37">
        <v>7</v>
      </c>
      <c r="AX200" s="37">
        <v>23</v>
      </c>
      <c r="AY200" s="37">
        <v>17</v>
      </c>
      <c r="AZ200" s="37">
        <v>22</v>
      </c>
      <c r="BA200" s="37">
        <v>44</v>
      </c>
      <c r="BB200" s="37">
        <v>31</v>
      </c>
      <c r="BC200" s="37">
        <v>29</v>
      </c>
      <c r="BD200" s="37">
        <v>29</v>
      </c>
      <c r="BE200" s="37">
        <v>29</v>
      </c>
      <c r="BF200" s="37">
        <v>13</v>
      </c>
      <c r="BG200" s="37">
        <v>42</v>
      </c>
      <c r="BH200" s="30">
        <f t="shared" si="118"/>
        <v>640</v>
      </c>
      <c r="BI200" s="37">
        <f t="shared" si="128"/>
        <v>263</v>
      </c>
      <c r="BJ200" s="37">
        <f t="shared" si="129"/>
        <v>308</v>
      </c>
      <c r="BK200" s="13">
        <f t="shared" si="130"/>
        <v>571</v>
      </c>
      <c r="BL200" s="38">
        <f t="shared" si="136"/>
        <v>150.09502927686341</v>
      </c>
      <c r="BM200" s="38">
        <f t="shared" si="137"/>
        <v>420.9049707231366</v>
      </c>
      <c r="BN200" s="39">
        <f t="shared" si="131"/>
        <v>7.058460389734051E-27</v>
      </c>
      <c r="BO200" s="40"/>
      <c r="BP200" s="13">
        <v>8.63</v>
      </c>
      <c r="BQ200" s="40">
        <v>5.54</v>
      </c>
      <c r="BR200" s="41"/>
      <c r="BS200" s="41"/>
      <c r="BT200" s="41"/>
      <c r="BU200" s="41"/>
      <c r="BV200" s="41"/>
      <c r="BW200" s="41"/>
      <c r="BY200" s="40"/>
      <c r="BZ200" s="40"/>
      <c r="CA200" s="40"/>
    </row>
    <row r="201" spans="1:79" ht="15.75">
      <c r="A201" s="29" t="s">
        <v>112</v>
      </c>
      <c r="B201" s="129" t="s">
        <v>247</v>
      </c>
      <c r="C201" s="30"/>
      <c r="D201" s="31" t="s">
        <v>534</v>
      </c>
      <c r="E201" s="31" t="s">
        <v>535</v>
      </c>
      <c r="F201" s="31" t="s">
        <v>536</v>
      </c>
      <c r="G201" s="32">
        <f t="shared" si="132"/>
        <v>18.932426428262207</v>
      </c>
      <c r="H201" s="32"/>
      <c r="I201" s="59" t="s">
        <v>615</v>
      </c>
      <c r="J201" s="34" t="s">
        <v>830</v>
      </c>
      <c r="K201" s="33">
        <v>9</v>
      </c>
      <c r="L201" s="2">
        <v>75</v>
      </c>
      <c r="M201" s="33">
        <v>61</v>
      </c>
      <c r="N201" s="2">
        <v>480</v>
      </c>
      <c r="O201" s="33">
        <v>16</v>
      </c>
      <c r="P201" s="2">
        <v>148</v>
      </c>
      <c r="Q201" s="33">
        <v>661</v>
      </c>
      <c r="R201" s="2">
        <v>2640</v>
      </c>
      <c r="S201" s="33">
        <f t="shared" si="138"/>
        <v>248</v>
      </c>
      <c r="T201" s="33">
        <f t="shared" si="139"/>
        <v>3842</v>
      </c>
      <c r="U201" s="35">
        <f t="shared" si="133"/>
        <v>2249.384441438267</v>
      </c>
      <c r="V201" s="35">
        <f t="shared" si="134"/>
        <v>1840.6155585617332</v>
      </c>
      <c r="W201" s="36">
        <f t="shared" si="135"/>
        <v>0</v>
      </c>
      <c r="X201" s="36"/>
      <c r="Y201" s="37">
        <v>1</v>
      </c>
      <c r="Z201" s="37">
        <v>1</v>
      </c>
      <c r="AA201" s="37">
        <v>3</v>
      </c>
      <c r="AB201" s="37">
        <v>8</v>
      </c>
      <c r="AC201" s="37">
        <v>76</v>
      </c>
      <c r="AD201" s="37">
        <v>141</v>
      </c>
      <c r="AE201" s="37">
        <v>118</v>
      </c>
      <c r="AF201" s="37">
        <v>196</v>
      </c>
      <c r="AG201" s="37">
        <v>124</v>
      </c>
      <c r="AH201" s="37">
        <v>151</v>
      </c>
      <c r="AI201" s="37">
        <v>5</v>
      </c>
      <c r="AJ201" s="37">
        <v>18</v>
      </c>
      <c r="AK201" s="37">
        <v>4</v>
      </c>
      <c r="AL201" s="37">
        <v>13</v>
      </c>
      <c r="AM201" s="30">
        <v>859</v>
      </c>
      <c r="AO201" s="37">
        <v>50</v>
      </c>
      <c r="AP201" s="37">
        <v>14</v>
      </c>
      <c r="AQ201" s="37">
        <v>8</v>
      </c>
      <c r="AR201" s="37">
        <v>56</v>
      </c>
      <c r="AS201" s="37">
        <v>37</v>
      </c>
      <c r="AT201" s="37">
        <v>94</v>
      </c>
      <c r="AU201" s="37">
        <v>31</v>
      </c>
      <c r="AV201" s="37">
        <v>21</v>
      </c>
      <c r="AW201" s="37">
        <v>4</v>
      </c>
      <c r="AX201" s="37">
        <v>13</v>
      </c>
      <c r="AY201" s="37">
        <v>13</v>
      </c>
      <c r="AZ201" s="37">
        <v>27</v>
      </c>
      <c r="BA201" s="37">
        <v>45</v>
      </c>
      <c r="BB201" s="37">
        <v>10</v>
      </c>
      <c r="BC201" s="37">
        <v>12</v>
      </c>
      <c r="BD201" s="37">
        <v>23</v>
      </c>
      <c r="BE201" s="37">
        <v>21</v>
      </c>
      <c r="BF201" s="37">
        <v>15</v>
      </c>
      <c r="BG201" s="37">
        <v>32</v>
      </c>
      <c r="BH201" s="30">
        <f t="shared" si="118"/>
        <v>526</v>
      </c>
      <c r="BI201" s="37">
        <f t="shared" si="128"/>
        <v>243</v>
      </c>
      <c r="BJ201" s="37">
        <f t="shared" si="129"/>
        <v>248</v>
      </c>
      <c r="BK201" s="13">
        <f t="shared" si="130"/>
        <v>491</v>
      </c>
      <c r="BL201" s="38">
        <f t="shared" si="136"/>
        <v>129.06595337117326</v>
      </c>
      <c r="BM201" s="38">
        <f t="shared" si="137"/>
        <v>361.93404662882676</v>
      </c>
      <c r="BN201" s="39">
        <f t="shared" si="131"/>
        <v>1.5972821775262794E-31</v>
      </c>
      <c r="BO201" s="40"/>
      <c r="BP201" s="13">
        <v>26.76</v>
      </c>
      <c r="BQ201" s="40">
        <v>18.75</v>
      </c>
      <c r="BR201" s="41"/>
      <c r="BS201" s="41"/>
      <c r="BT201" s="41"/>
      <c r="BU201" s="41"/>
      <c r="BV201" s="41"/>
      <c r="BW201" s="41"/>
      <c r="BY201" s="40"/>
      <c r="BZ201" s="40"/>
      <c r="CA201" s="40"/>
    </row>
    <row r="202" spans="1:75" ht="15.75">
      <c r="A202" s="43"/>
      <c r="B202" s="131"/>
      <c r="D202" s="31"/>
      <c r="E202" s="31"/>
      <c r="F202" s="31"/>
      <c r="G202" s="32"/>
      <c r="H202" s="32"/>
      <c r="I202" s="59"/>
      <c r="J202" s="34"/>
      <c r="K202" s="33"/>
      <c r="L202" s="33"/>
      <c r="M202" s="33"/>
      <c r="N202" s="33"/>
      <c r="O202" s="33"/>
      <c r="P202" s="33"/>
      <c r="Q202" s="33"/>
      <c r="R202" s="33"/>
      <c r="S202" s="33">
        <f t="shared" si="138"/>
        <v>0</v>
      </c>
      <c r="T202" s="33">
        <f t="shared" si="139"/>
        <v>0</v>
      </c>
      <c r="U202" s="33"/>
      <c r="V202" s="33"/>
      <c r="W202" s="36"/>
      <c r="X202" s="36"/>
      <c r="BH202" s="30">
        <f t="shared" si="118"/>
        <v>0</v>
      </c>
      <c r="BI202" s="37">
        <f t="shared" si="128"/>
      </c>
      <c r="BJ202" s="37">
        <f t="shared" si="129"/>
      </c>
      <c r="BL202" s="38"/>
      <c r="BM202" s="38"/>
      <c r="BN202" s="39"/>
      <c r="BO202" s="40"/>
      <c r="BQ202" s="40"/>
      <c r="BR202" s="41"/>
      <c r="BS202" s="41"/>
      <c r="BT202" s="41"/>
      <c r="BU202" s="41"/>
      <c r="BV202" s="41"/>
      <c r="BW202" s="41"/>
    </row>
    <row r="203" spans="1:79" ht="15.75">
      <c r="A203" s="29" t="s">
        <v>624</v>
      </c>
      <c r="B203" s="129" t="s">
        <v>625</v>
      </c>
      <c r="C203" s="30"/>
      <c r="D203" s="31" t="s">
        <v>534</v>
      </c>
      <c r="E203" s="31" t="s">
        <v>535</v>
      </c>
      <c r="F203" s="31" t="s">
        <v>536</v>
      </c>
      <c r="G203" s="32">
        <f aca="true" t="shared" si="140" ref="G203:G216">($T203/$V$412)/((MAX($S203,1))/$U$412)</f>
        <v>5.348595736691665</v>
      </c>
      <c r="H203" s="32"/>
      <c r="I203" s="59" t="s">
        <v>740</v>
      </c>
      <c r="J203" s="34" t="s">
        <v>891</v>
      </c>
      <c r="K203" s="33">
        <v>30</v>
      </c>
      <c r="L203" s="2">
        <v>283</v>
      </c>
      <c r="M203" s="33">
        <v>160</v>
      </c>
      <c r="N203" s="2">
        <v>521</v>
      </c>
      <c r="O203" s="33">
        <v>10</v>
      </c>
      <c r="P203" s="2">
        <v>62</v>
      </c>
      <c r="Q203" s="33">
        <v>297</v>
      </c>
      <c r="R203" s="2">
        <v>707</v>
      </c>
      <c r="S203" s="33">
        <f t="shared" si="138"/>
        <v>385</v>
      </c>
      <c r="T203" s="33">
        <f t="shared" si="139"/>
        <v>1685</v>
      </c>
      <c r="U203" s="35">
        <f aca="true" t="shared" si="141" ref="U203:U216">(S203+T203)*($S$412/($S$412+$T$412))</f>
        <v>1138.4415143709566</v>
      </c>
      <c r="V203" s="35">
        <f aca="true" t="shared" si="142" ref="V203:V216">(S203+T203)*($T$412/($S$412+$T$412))</f>
        <v>931.5584856290435</v>
      </c>
      <c r="W203" s="36">
        <f aca="true" t="shared" si="143" ref="W203:W216">CHITEST(S203:T203,U203:V203)</f>
        <v>5.959938403050252E-243</v>
      </c>
      <c r="X203" s="36"/>
      <c r="Y203" s="37">
        <v>0</v>
      </c>
      <c r="Z203" s="37">
        <v>0</v>
      </c>
      <c r="AA203" s="37">
        <v>3</v>
      </c>
      <c r="AB203" s="37">
        <v>13</v>
      </c>
      <c r="AC203" s="37">
        <v>23</v>
      </c>
      <c r="AD203" s="37">
        <v>63</v>
      </c>
      <c r="AE203" s="37">
        <v>84</v>
      </c>
      <c r="AF203" s="37">
        <v>153</v>
      </c>
      <c r="AG203" s="37">
        <v>51</v>
      </c>
      <c r="AH203" s="37">
        <v>115</v>
      </c>
      <c r="AI203" s="37">
        <v>3</v>
      </c>
      <c r="AJ203" s="37">
        <v>18</v>
      </c>
      <c r="AK203" s="37">
        <v>5</v>
      </c>
      <c r="AL203" s="37">
        <v>18</v>
      </c>
      <c r="AM203" s="30">
        <v>549</v>
      </c>
      <c r="AO203" s="37">
        <v>77</v>
      </c>
      <c r="AP203" s="37">
        <v>62</v>
      </c>
      <c r="AQ203" s="37">
        <v>39</v>
      </c>
      <c r="AR203" s="37">
        <v>107</v>
      </c>
      <c r="AS203" s="37">
        <v>74</v>
      </c>
      <c r="AT203" s="37">
        <v>242</v>
      </c>
      <c r="AU203" s="37">
        <v>55</v>
      </c>
      <c r="AV203" s="37">
        <v>49</v>
      </c>
      <c r="AW203" s="37">
        <v>29</v>
      </c>
      <c r="AX203" s="37">
        <v>28</v>
      </c>
      <c r="AY203" s="37">
        <v>29</v>
      </c>
      <c r="AZ203" s="37">
        <v>38</v>
      </c>
      <c r="BA203" s="37">
        <v>85</v>
      </c>
      <c r="BB203" s="37">
        <v>61</v>
      </c>
      <c r="BC203" s="37">
        <v>55</v>
      </c>
      <c r="BD203" s="37">
        <v>75</v>
      </c>
      <c r="BE203" s="37">
        <v>53</v>
      </c>
      <c r="BF203" s="37">
        <v>35</v>
      </c>
      <c r="BG203" s="37">
        <v>52</v>
      </c>
      <c r="BH203" s="30">
        <f t="shared" si="118"/>
        <v>1245</v>
      </c>
      <c r="BI203" s="37">
        <f t="shared" si="128"/>
        <v>556</v>
      </c>
      <c r="BJ203" s="37">
        <f t="shared" si="129"/>
        <v>560</v>
      </c>
      <c r="BK203" s="13">
        <f t="shared" si="130"/>
        <v>1116</v>
      </c>
      <c r="BL203" s="38">
        <f aca="true" t="shared" si="144" ref="BL203:BL216">BK203*($BI$412/($BI$412+$BJ$412))</f>
        <v>293.35560888437755</v>
      </c>
      <c r="BM203" s="38">
        <f aca="true" t="shared" si="145" ref="BM203:BM216">BK203*($BJ$412/($BI$412+$BJ$412))</f>
        <v>822.6443911156225</v>
      </c>
      <c r="BN203" s="39">
        <f t="shared" si="131"/>
        <v>2.3889454521773317E-71</v>
      </c>
      <c r="BO203" s="40"/>
      <c r="BP203" s="13">
        <v>10.59</v>
      </c>
      <c r="BQ203" s="40">
        <v>4.77</v>
      </c>
      <c r="BR203" s="41"/>
      <c r="BS203" s="41"/>
      <c r="BT203" s="41"/>
      <c r="BU203" s="41"/>
      <c r="BV203" s="41"/>
      <c r="BW203" s="41"/>
      <c r="BY203" s="40"/>
      <c r="BZ203" s="40"/>
      <c r="CA203" s="40"/>
    </row>
    <row r="204" spans="1:79" ht="15.75">
      <c r="A204" s="29" t="s">
        <v>711</v>
      </c>
      <c r="B204" s="129" t="s">
        <v>712</v>
      </c>
      <c r="C204" s="30"/>
      <c r="D204" s="31" t="s">
        <v>821</v>
      </c>
      <c r="E204" s="31" t="s">
        <v>535</v>
      </c>
      <c r="F204" s="31" t="s">
        <v>536</v>
      </c>
      <c r="G204" s="32">
        <f t="shared" si="140"/>
        <v>2.7264083213689907</v>
      </c>
      <c r="H204" s="32"/>
      <c r="I204" s="59" t="s">
        <v>740</v>
      </c>
      <c r="J204" s="34" t="s">
        <v>892</v>
      </c>
      <c r="K204" s="33">
        <v>28</v>
      </c>
      <c r="L204" s="2">
        <v>181</v>
      </c>
      <c r="M204" s="33">
        <v>103</v>
      </c>
      <c r="N204" s="2">
        <v>324</v>
      </c>
      <c r="O204" s="33">
        <v>170</v>
      </c>
      <c r="P204" s="2">
        <v>461</v>
      </c>
      <c r="Q204" s="33">
        <v>356</v>
      </c>
      <c r="R204" s="2">
        <v>1091</v>
      </c>
      <c r="S204" s="33">
        <f t="shared" si="138"/>
        <v>840</v>
      </c>
      <c r="T204" s="33">
        <f t="shared" si="139"/>
        <v>1874</v>
      </c>
      <c r="U204" s="35">
        <f t="shared" si="141"/>
        <v>1492.6233188419208</v>
      </c>
      <c r="V204" s="35">
        <f t="shared" si="142"/>
        <v>1221.3766811580792</v>
      </c>
      <c r="W204" s="36">
        <f t="shared" si="143"/>
        <v>6.520545226525556E-140</v>
      </c>
      <c r="X204" s="36"/>
      <c r="Y204" s="37">
        <v>6</v>
      </c>
      <c r="Z204" s="37">
        <v>4</v>
      </c>
      <c r="AA204" s="37">
        <v>1</v>
      </c>
      <c r="AB204" s="37">
        <v>16</v>
      </c>
      <c r="AC204" s="37">
        <v>88</v>
      </c>
      <c r="AD204" s="37">
        <v>168</v>
      </c>
      <c r="AE204" s="37">
        <v>196</v>
      </c>
      <c r="AF204" s="37">
        <v>196</v>
      </c>
      <c r="AG204" s="37">
        <v>157</v>
      </c>
      <c r="AH204" s="37">
        <v>266</v>
      </c>
      <c r="AI204" s="37">
        <v>88</v>
      </c>
      <c r="AJ204" s="37">
        <v>199</v>
      </c>
      <c r="AK204" s="37">
        <v>88</v>
      </c>
      <c r="AL204" s="37">
        <v>199</v>
      </c>
      <c r="AM204" s="30">
        <v>1672</v>
      </c>
      <c r="AO204" s="37">
        <v>32</v>
      </c>
      <c r="AP204" s="37">
        <v>14</v>
      </c>
      <c r="AQ204" s="37">
        <v>13</v>
      </c>
      <c r="AR204" s="37">
        <v>61</v>
      </c>
      <c r="AS204" s="37">
        <v>38</v>
      </c>
      <c r="AT204" s="37">
        <v>147</v>
      </c>
      <c r="AU204" s="37">
        <v>23</v>
      </c>
      <c r="AV204" s="37">
        <v>18</v>
      </c>
      <c r="AW204" s="37">
        <v>12</v>
      </c>
      <c r="AX204" s="37">
        <v>14</v>
      </c>
      <c r="AY204" s="37">
        <v>14</v>
      </c>
      <c r="AZ204" s="37">
        <v>29</v>
      </c>
      <c r="BA204" s="37">
        <v>47</v>
      </c>
      <c r="BB204" s="37">
        <v>38</v>
      </c>
      <c r="BC204" s="37">
        <v>45</v>
      </c>
      <c r="BD204" s="37">
        <v>24</v>
      </c>
      <c r="BE204" s="37">
        <v>31</v>
      </c>
      <c r="BF204" s="37">
        <v>16</v>
      </c>
      <c r="BG204" s="37">
        <v>27</v>
      </c>
      <c r="BH204" s="30">
        <f t="shared" si="118"/>
        <v>643</v>
      </c>
      <c r="BI204" s="37">
        <f t="shared" si="128"/>
        <v>299</v>
      </c>
      <c r="BJ204" s="37">
        <f t="shared" si="129"/>
        <v>303</v>
      </c>
      <c r="BK204" s="13">
        <f t="shared" si="130"/>
        <v>602</v>
      </c>
      <c r="BL204" s="38">
        <f t="shared" si="144"/>
        <v>158.24379619031836</v>
      </c>
      <c r="BM204" s="38">
        <f t="shared" si="145"/>
        <v>443.75620380968167</v>
      </c>
      <c r="BN204" s="39">
        <f t="shared" si="131"/>
        <v>7.986631967858719E-39</v>
      </c>
      <c r="BO204" s="40"/>
      <c r="BP204" s="13">
        <v>2.15</v>
      </c>
      <c r="BQ204" s="40">
        <v>2.95</v>
      </c>
      <c r="BR204" s="41"/>
      <c r="BS204" s="41"/>
      <c r="BT204" s="41"/>
      <c r="BU204" s="41"/>
      <c r="BV204" s="41"/>
      <c r="BW204" s="41"/>
      <c r="BY204" s="40"/>
      <c r="BZ204" s="40"/>
      <c r="CA204" s="40"/>
    </row>
    <row r="205" spans="1:79" ht="15.75">
      <c r="A205" s="29" t="s">
        <v>408</v>
      </c>
      <c r="B205" s="129" t="s">
        <v>409</v>
      </c>
      <c r="C205" s="30"/>
      <c r="D205" s="31" t="s">
        <v>534</v>
      </c>
      <c r="E205" s="31" t="s">
        <v>814</v>
      </c>
      <c r="F205" s="31" t="s">
        <v>536</v>
      </c>
      <c r="G205" s="32">
        <f t="shared" si="140"/>
        <v>4.089276745046504</v>
      </c>
      <c r="H205" s="32"/>
      <c r="I205" s="59" t="s">
        <v>740</v>
      </c>
      <c r="J205" s="34" t="s">
        <v>1084</v>
      </c>
      <c r="K205" s="33">
        <v>3</v>
      </c>
      <c r="L205" s="2">
        <v>71</v>
      </c>
      <c r="M205" s="33">
        <v>26</v>
      </c>
      <c r="N205" s="2">
        <v>114</v>
      </c>
      <c r="O205" s="33">
        <v>0</v>
      </c>
      <c r="P205" s="2">
        <v>30</v>
      </c>
      <c r="Q205" s="33">
        <v>39</v>
      </c>
      <c r="R205" s="2">
        <v>169</v>
      </c>
      <c r="S205" s="33">
        <f t="shared" si="138"/>
        <v>104</v>
      </c>
      <c r="T205" s="33">
        <f t="shared" si="139"/>
        <v>348</v>
      </c>
      <c r="U205" s="35">
        <f t="shared" si="141"/>
        <v>248.5872292249625</v>
      </c>
      <c r="V205" s="35">
        <f t="shared" si="142"/>
        <v>203.4127707750375</v>
      </c>
      <c r="W205" s="36">
        <f t="shared" si="143"/>
        <v>1.5325435269062293E-42</v>
      </c>
      <c r="X205" s="36"/>
      <c r="Y205" s="37">
        <v>0</v>
      </c>
      <c r="Z205" s="37">
        <v>5</v>
      </c>
      <c r="AA205" s="37">
        <v>5</v>
      </c>
      <c r="AB205" s="37">
        <v>18</v>
      </c>
      <c r="AC205" s="37">
        <v>19</v>
      </c>
      <c r="AD205" s="37">
        <v>65</v>
      </c>
      <c r="AE205" s="37">
        <v>55</v>
      </c>
      <c r="AF205" s="37">
        <v>77</v>
      </c>
      <c r="AG205" s="37">
        <v>21</v>
      </c>
      <c r="AH205" s="37">
        <v>37</v>
      </c>
      <c r="AI205" s="37">
        <v>3</v>
      </c>
      <c r="AJ205" s="37">
        <v>7</v>
      </c>
      <c r="AK205" s="37">
        <v>6</v>
      </c>
      <c r="AL205" s="37">
        <v>6</v>
      </c>
      <c r="AM205" s="30">
        <v>324</v>
      </c>
      <c r="AO205" s="37">
        <v>18</v>
      </c>
      <c r="AP205" s="37">
        <v>7</v>
      </c>
      <c r="AQ205" s="37">
        <v>4</v>
      </c>
      <c r="AR205" s="37">
        <v>13</v>
      </c>
      <c r="AS205" s="37">
        <v>9</v>
      </c>
      <c r="AT205" s="37">
        <v>40</v>
      </c>
      <c r="AU205" s="37">
        <v>8</v>
      </c>
      <c r="AV205" s="37">
        <v>4</v>
      </c>
      <c r="AW205" s="37">
        <v>3</v>
      </c>
      <c r="AX205" s="37">
        <v>8</v>
      </c>
      <c r="AY205" s="37">
        <v>12</v>
      </c>
      <c r="AZ205" s="37">
        <v>12</v>
      </c>
      <c r="BA205" s="37">
        <v>25</v>
      </c>
      <c r="BB205" s="37">
        <v>16</v>
      </c>
      <c r="BC205" s="37">
        <v>16</v>
      </c>
      <c r="BD205" s="37">
        <v>9</v>
      </c>
      <c r="BE205" s="37">
        <v>17</v>
      </c>
      <c r="BF205" s="37">
        <v>7</v>
      </c>
      <c r="BG205" s="37">
        <v>20</v>
      </c>
      <c r="BH205" s="30">
        <f t="shared" si="118"/>
        <v>248</v>
      </c>
      <c r="BI205" s="37">
        <f t="shared" si="128"/>
        <v>77</v>
      </c>
      <c r="BJ205" s="37">
        <f t="shared" si="129"/>
        <v>152</v>
      </c>
      <c r="BK205" s="13">
        <f t="shared" si="130"/>
        <v>229</v>
      </c>
      <c r="BL205" s="38">
        <f t="shared" si="144"/>
        <v>60.19572978003804</v>
      </c>
      <c r="BM205" s="38">
        <f t="shared" si="145"/>
        <v>168.80427021996198</v>
      </c>
      <c r="BN205" s="39">
        <f t="shared" si="131"/>
        <v>0.011646302558056446</v>
      </c>
      <c r="BO205" s="40"/>
      <c r="BP205" s="13">
        <v>20.07</v>
      </c>
      <c r="BQ205" s="40">
        <v>3.76</v>
      </c>
      <c r="BR205" s="41"/>
      <c r="BS205" s="41"/>
      <c r="BT205" s="41"/>
      <c r="BU205" s="41"/>
      <c r="BV205" s="41"/>
      <c r="BW205" s="41"/>
      <c r="BY205" s="40"/>
      <c r="BZ205" s="40"/>
      <c r="CA205" s="40"/>
    </row>
    <row r="206" spans="1:79" ht="15.75">
      <c r="A206" s="29" t="s">
        <v>410</v>
      </c>
      <c r="B206" s="129" t="s">
        <v>411</v>
      </c>
      <c r="C206" s="30"/>
      <c r="D206" s="31" t="s">
        <v>534</v>
      </c>
      <c r="E206" s="31" t="s">
        <v>535</v>
      </c>
      <c r="F206" s="31" t="s">
        <v>536</v>
      </c>
      <c r="G206" s="32">
        <f t="shared" si="140"/>
        <v>2.973126581833433</v>
      </c>
      <c r="H206" s="32"/>
      <c r="I206" s="59" t="s">
        <v>740</v>
      </c>
      <c r="J206" s="34" t="s">
        <v>893</v>
      </c>
      <c r="K206" s="33">
        <v>14</v>
      </c>
      <c r="L206" s="2">
        <v>280</v>
      </c>
      <c r="M206" s="33">
        <v>41</v>
      </c>
      <c r="N206" s="2">
        <v>281</v>
      </c>
      <c r="O206" s="33">
        <v>6</v>
      </c>
      <c r="P206" s="2">
        <v>35</v>
      </c>
      <c r="Q206" s="33">
        <v>91</v>
      </c>
      <c r="R206" s="2">
        <v>402</v>
      </c>
      <c r="S206" s="33">
        <f t="shared" si="138"/>
        <v>335</v>
      </c>
      <c r="T206" s="33">
        <f t="shared" si="139"/>
        <v>815</v>
      </c>
      <c r="U206" s="35">
        <f t="shared" si="141"/>
        <v>632.4675079838647</v>
      </c>
      <c r="V206" s="35">
        <f t="shared" si="142"/>
        <v>517.5324920161353</v>
      </c>
      <c r="W206" s="36">
        <f t="shared" si="143"/>
        <v>1.4003325826406007E-69</v>
      </c>
      <c r="X206" s="36"/>
      <c r="Y206" s="37">
        <v>0</v>
      </c>
      <c r="Z206" s="37">
        <v>2</v>
      </c>
      <c r="AA206" s="37">
        <v>1</v>
      </c>
      <c r="AB206" s="37">
        <v>7</v>
      </c>
      <c r="AC206" s="37">
        <v>8</v>
      </c>
      <c r="AD206" s="37">
        <v>25</v>
      </c>
      <c r="AE206" s="37">
        <v>31</v>
      </c>
      <c r="AF206" s="37">
        <v>62</v>
      </c>
      <c r="AG206" s="37">
        <v>20</v>
      </c>
      <c r="AH206" s="37">
        <v>34</v>
      </c>
      <c r="AI206" s="37">
        <v>1</v>
      </c>
      <c r="AJ206" s="37">
        <v>5</v>
      </c>
      <c r="AK206" s="37">
        <v>1</v>
      </c>
      <c r="AL206" s="37">
        <v>3</v>
      </c>
      <c r="AM206" s="30">
        <v>200</v>
      </c>
      <c r="AO206" s="37">
        <v>22</v>
      </c>
      <c r="AP206" s="37">
        <v>14</v>
      </c>
      <c r="AQ206" s="37">
        <v>6</v>
      </c>
      <c r="AR206" s="37">
        <v>48</v>
      </c>
      <c r="AS206" s="37">
        <v>24</v>
      </c>
      <c r="AT206" s="37">
        <v>80</v>
      </c>
      <c r="AU206" s="37">
        <v>14</v>
      </c>
      <c r="AV206" s="37">
        <v>10</v>
      </c>
      <c r="AW206" s="37">
        <v>10</v>
      </c>
      <c r="AX206" s="37">
        <v>17</v>
      </c>
      <c r="AY206" s="37">
        <v>10</v>
      </c>
      <c r="AZ206" s="37">
        <v>17</v>
      </c>
      <c r="BA206" s="37">
        <v>35</v>
      </c>
      <c r="BB206" s="37">
        <v>11</v>
      </c>
      <c r="BC206" s="37">
        <v>17</v>
      </c>
      <c r="BD206" s="37">
        <v>12</v>
      </c>
      <c r="BE206" s="37">
        <v>15</v>
      </c>
      <c r="BF206" s="37">
        <v>19</v>
      </c>
      <c r="BG206" s="37">
        <v>10</v>
      </c>
      <c r="BH206" s="30">
        <f t="shared" si="118"/>
        <v>391</v>
      </c>
      <c r="BI206" s="37">
        <f t="shared" si="128"/>
        <v>186</v>
      </c>
      <c r="BJ206" s="37">
        <f t="shared" si="129"/>
        <v>168</v>
      </c>
      <c r="BK206" s="13">
        <f t="shared" si="130"/>
        <v>354</v>
      </c>
      <c r="BL206" s="38">
        <f t="shared" si="144"/>
        <v>93.0536608826789</v>
      </c>
      <c r="BM206" s="38">
        <f t="shared" si="145"/>
        <v>260.94633911732114</v>
      </c>
      <c r="BN206" s="39">
        <f t="shared" si="131"/>
        <v>3.1602103333441875E-29</v>
      </c>
      <c r="BO206" s="40"/>
      <c r="BP206" s="13">
        <v>6.11</v>
      </c>
      <c r="BQ206" s="40">
        <v>2.91</v>
      </c>
      <c r="BR206" s="41"/>
      <c r="BS206" s="41"/>
      <c r="BT206" s="41"/>
      <c r="BU206" s="41"/>
      <c r="BV206" s="41"/>
      <c r="BW206" s="41"/>
      <c r="BY206" s="40"/>
      <c r="BZ206" s="40"/>
      <c r="CA206" s="40"/>
    </row>
    <row r="207" spans="1:79" ht="15.75">
      <c r="A207" s="29" t="s">
        <v>406</v>
      </c>
      <c r="B207" s="132" t="s">
        <v>407</v>
      </c>
      <c r="C207" s="30"/>
      <c r="D207" s="31" t="s">
        <v>534</v>
      </c>
      <c r="E207" s="31" t="s">
        <v>535</v>
      </c>
      <c r="F207" s="44" t="s">
        <v>575</v>
      </c>
      <c r="G207" s="87">
        <f t="shared" si="140"/>
        <v>0.8845551010631518</v>
      </c>
      <c r="H207" s="87"/>
      <c r="I207" s="59" t="s">
        <v>740</v>
      </c>
      <c r="J207" s="34" t="s">
        <v>1085</v>
      </c>
      <c r="K207" s="33">
        <v>2</v>
      </c>
      <c r="L207" s="11">
        <v>64</v>
      </c>
      <c r="M207" s="33">
        <v>3</v>
      </c>
      <c r="N207" s="11">
        <v>47</v>
      </c>
      <c r="O207" s="33">
        <v>1</v>
      </c>
      <c r="P207" s="11">
        <v>38</v>
      </c>
      <c r="Q207" s="33">
        <v>4</v>
      </c>
      <c r="R207" s="11">
        <v>22</v>
      </c>
      <c r="S207" s="33">
        <f t="shared" si="138"/>
        <v>105</v>
      </c>
      <c r="T207" s="33">
        <f t="shared" si="139"/>
        <v>76</v>
      </c>
      <c r="U207" s="35">
        <f t="shared" si="141"/>
        <v>99.54488603919958</v>
      </c>
      <c r="V207" s="35">
        <f t="shared" si="142"/>
        <v>81.45511396080042</v>
      </c>
      <c r="W207" s="36">
        <f t="shared" si="143"/>
        <v>0.4150542081163544</v>
      </c>
      <c r="X207" s="36"/>
      <c r="Y207" s="37">
        <v>1</v>
      </c>
      <c r="Z207" s="37">
        <v>2</v>
      </c>
      <c r="AA207" s="37">
        <v>3</v>
      </c>
      <c r="AB207" s="37">
        <v>3</v>
      </c>
      <c r="AC207" s="37">
        <v>7</v>
      </c>
      <c r="AD207" s="37">
        <v>19</v>
      </c>
      <c r="AE207" s="37">
        <v>11</v>
      </c>
      <c r="AF207" s="37">
        <v>27</v>
      </c>
      <c r="AG207" s="37">
        <v>20</v>
      </c>
      <c r="AH207" s="37">
        <v>22</v>
      </c>
      <c r="AI207" s="37">
        <v>2</v>
      </c>
      <c r="AJ207" s="37">
        <v>10</v>
      </c>
      <c r="AK207" s="37">
        <v>4</v>
      </c>
      <c r="AL207" s="37">
        <v>8</v>
      </c>
      <c r="AM207" s="30">
        <v>139</v>
      </c>
      <c r="AO207" s="37">
        <v>11</v>
      </c>
      <c r="AP207" s="37">
        <v>5</v>
      </c>
      <c r="AQ207" s="37">
        <v>3</v>
      </c>
      <c r="AR207" s="37">
        <v>19</v>
      </c>
      <c r="AS207" s="37">
        <v>4</v>
      </c>
      <c r="AT207" s="37">
        <v>31</v>
      </c>
      <c r="AU207" s="37">
        <v>4</v>
      </c>
      <c r="AV207" s="37">
        <v>4</v>
      </c>
      <c r="AW207" s="37">
        <v>0</v>
      </c>
      <c r="AX207" s="37">
        <v>7</v>
      </c>
      <c r="AY207" s="37">
        <v>9</v>
      </c>
      <c r="AZ207" s="37">
        <v>10</v>
      </c>
      <c r="BA207" s="37">
        <v>14</v>
      </c>
      <c r="BB207" s="37">
        <v>6</v>
      </c>
      <c r="BC207" s="37">
        <v>7</v>
      </c>
      <c r="BD207" s="37">
        <v>6</v>
      </c>
      <c r="BE207" s="37">
        <v>9</v>
      </c>
      <c r="BF207" s="37">
        <v>4</v>
      </c>
      <c r="BG207" s="37">
        <v>8</v>
      </c>
      <c r="BH207" s="30">
        <f t="shared" si="118"/>
        <v>161</v>
      </c>
      <c r="BI207" s="37">
        <f t="shared" si="128"/>
        <v>62</v>
      </c>
      <c r="BJ207" s="37">
        <f t="shared" si="129"/>
        <v>84</v>
      </c>
      <c r="BK207" s="13">
        <f t="shared" si="130"/>
        <v>146</v>
      </c>
      <c r="BL207" s="38">
        <f t="shared" si="144"/>
        <v>38.37806352788452</v>
      </c>
      <c r="BM207" s="38">
        <f t="shared" si="145"/>
        <v>107.6219364721155</v>
      </c>
      <c r="BN207" s="39">
        <f t="shared" si="131"/>
        <v>8.946002832397049E-06</v>
      </c>
      <c r="BO207" s="40"/>
      <c r="BP207" s="13">
        <v>2.16</v>
      </c>
      <c r="BQ207" s="40">
        <v>0.91</v>
      </c>
      <c r="BR207" s="41"/>
      <c r="BS207" s="41"/>
      <c r="BT207" s="41"/>
      <c r="BU207" s="41"/>
      <c r="BV207" s="41"/>
      <c r="BW207" s="41"/>
      <c r="BY207" s="40"/>
      <c r="BZ207" s="40"/>
      <c r="CA207" s="40"/>
    </row>
    <row r="208" spans="1:79" ht="15.75">
      <c r="A208" s="29" t="s">
        <v>521</v>
      </c>
      <c r="B208" s="132" t="s">
        <v>522</v>
      </c>
      <c r="C208" s="30"/>
      <c r="D208" s="31" t="s">
        <v>534</v>
      </c>
      <c r="E208" s="31" t="s">
        <v>535</v>
      </c>
      <c r="F208" s="31" t="s">
        <v>536</v>
      </c>
      <c r="G208" s="87">
        <f t="shared" si="140"/>
        <v>1.8073261723042906</v>
      </c>
      <c r="H208" s="87"/>
      <c r="I208" s="59" t="s">
        <v>740</v>
      </c>
      <c r="J208" s="34" t="s">
        <v>956</v>
      </c>
      <c r="K208" s="33">
        <v>68</v>
      </c>
      <c r="L208" s="11">
        <v>651</v>
      </c>
      <c r="M208" s="33">
        <v>137</v>
      </c>
      <c r="N208" s="11">
        <v>532</v>
      </c>
      <c r="O208" s="33">
        <v>20</v>
      </c>
      <c r="P208" s="11">
        <v>90</v>
      </c>
      <c r="Q208" s="33">
        <v>181</v>
      </c>
      <c r="R208" s="11">
        <v>376</v>
      </c>
      <c r="S208" s="33">
        <f t="shared" si="138"/>
        <v>829</v>
      </c>
      <c r="T208" s="33">
        <f t="shared" si="139"/>
        <v>1226</v>
      </c>
      <c r="U208" s="35">
        <f t="shared" si="141"/>
        <v>1130.1919381798627</v>
      </c>
      <c r="V208" s="35">
        <f t="shared" si="142"/>
        <v>924.8080618201374</v>
      </c>
      <c r="W208" s="36">
        <f t="shared" si="143"/>
        <v>1.1060009635236727E-40</v>
      </c>
      <c r="X208" s="36"/>
      <c r="Y208" s="37">
        <v>13</v>
      </c>
      <c r="Z208" s="37">
        <v>10</v>
      </c>
      <c r="AA208" s="37">
        <v>38</v>
      </c>
      <c r="AB208" s="37">
        <v>82</v>
      </c>
      <c r="AC208" s="37">
        <v>44</v>
      </c>
      <c r="AD208" s="37">
        <v>128</v>
      </c>
      <c r="AE208" s="37">
        <v>85</v>
      </c>
      <c r="AF208" s="37">
        <v>85</v>
      </c>
      <c r="AG208" s="37">
        <v>31</v>
      </c>
      <c r="AH208" s="37">
        <v>80</v>
      </c>
      <c r="AI208" s="37">
        <v>4</v>
      </c>
      <c r="AJ208" s="37">
        <v>14</v>
      </c>
      <c r="AK208" s="37">
        <v>11</v>
      </c>
      <c r="AL208" s="37">
        <v>25</v>
      </c>
      <c r="AM208" s="30">
        <v>650</v>
      </c>
      <c r="AO208" s="37">
        <v>199</v>
      </c>
      <c r="AP208" s="37">
        <v>117</v>
      </c>
      <c r="AQ208" s="37">
        <v>98</v>
      </c>
      <c r="AR208" s="37">
        <v>180</v>
      </c>
      <c r="AS208" s="37">
        <v>96</v>
      </c>
      <c r="AT208" s="37">
        <v>365</v>
      </c>
      <c r="AU208" s="37">
        <v>99</v>
      </c>
      <c r="AV208" s="37">
        <v>122</v>
      </c>
      <c r="AW208" s="37">
        <v>38</v>
      </c>
      <c r="AX208" s="37">
        <v>94</v>
      </c>
      <c r="AY208" s="37">
        <v>67</v>
      </c>
      <c r="AZ208" s="37">
        <v>123</v>
      </c>
      <c r="BA208" s="37">
        <v>251</v>
      </c>
      <c r="BB208" s="37">
        <v>151</v>
      </c>
      <c r="BC208" s="37">
        <v>161</v>
      </c>
      <c r="BD208" s="37">
        <v>169</v>
      </c>
      <c r="BE208" s="37">
        <v>142</v>
      </c>
      <c r="BF208" s="37">
        <v>86</v>
      </c>
      <c r="BG208" s="37">
        <v>177</v>
      </c>
      <c r="BH208" s="30">
        <f t="shared" si="118"/>
        <v>2735</v>
      </c>
      <c r="BI208" s="37">
        <f t="shared" si="128"/>
        <v>900</v>
      </c>
      <c r="BJ208" s="37">
        <f t="shared" si="129"/>
        <v>1526</v>
      </c>
      <c r="BK208" s="13">
        <f t="shared" si="130"/>
        <v>2426</v>
      </c>
      <c r="BL208" s="38">
        <f t="shared" si="144"/>
        <v>637.7067268400536</v>
      </c>
      <c r="BM208" s="38">
        <f t="shared" si="145"/>
        <v>1788.2932731599465</v>
      </c>
      <c r="BN208" s="39">
        <f t="shared" si="131"/>
        <v>1.0861649729004112E-33</v>
      </c>
      <c r="BO208" s="40"/>
      <c r="BP208" s="13">
        <v>3.35</v>
      </c>
      <c r="BQ208" s="40">
        <v>1.64</v>
      </c>
      <c r="BR208" s="41"/>
      <c r="BS208" s="41"/>
      <c r="BT208" s="41"/>
      <c r="BU208" s="41"/>
      <c r="BV208" s="41"/>
      <c r="BW208" s="41"/>
      <c r="BY208" s="40"/>
      <c r="BZ208" s="40"/>
      <c r="CA208" s="40"/>
    </row>
    <row r="209" spans="1:79" ht="15.75">
      <c r="A209" s="29" t="s">
        <v>412</v>
      </c>
      <c r="B209" s="129" t="s">
        <v>413</v>
      </c>
      <c r="C209" s="30"/>
      <c r="D209" s="31" t="s">
        <v>534</v>
      </c>
      <c r="E209" s="31" t="s">
        <v>535</v>
      </c>
      <c r="F209" s="31" t="s">
        <v>536</v>
      </c>
      <c r="G209" s="32">
        <f t="shared" si="140"/>
        <v>7.815645209057072</v>
      </c>
      <c r="H209" s="32"/>
      <c r="I209" s="59" t="s">
        <v>740</v>
      </c>
      <c r="J209" s="34" t="s">
        <v>1086</v>
      </c>
      <c r="K209" s="33">
        <v>1</v>
      </c>
      <c r="L209" s="2">
        <v>23</v>
      </c>
      <c r="M209" s="33">
        <v>6</v>
      </c>
      <c r="N209" s="2">
        <v>74</v>
      </c>
      <c r="O209" s="33">
        <v>3</v>
      </c>
      <c r="P209" s="2">
        <v>16</v>
      </c>
      <c r="Q209" s="33">
        <v>41</v>
      </c>
      <c r="R209" s="2">
        <v>154</v>
      </c>
      <c r="S209" s="33">
        <f t="shared" si="138"/>
        <v>43</v>
      </c>
      <c r="T209" s="33">
        <f t="shared" si="139"/>
        <v>275</v>
      </c>
      <c r="U209" s="35">
        <f t="shared" si="141"/>
        <v>174.89101525119042</v>
      </c>
      <c r="V209" s="35">
        <f t="shared" si="142"/>
        <v>143.10898474880958</v>
      </c>
      <c r="W209" s="36">
        <f t="shared" si="143"/>
        <v>5.430424862528603E-50</v>
      </c>
      <c r="X209" s="36"/>
      <c r="Y209" s="37">
        <v>1</v>
      </c>
      <c r="Z209" s="37">
        <v>1</v>
      </c>
      <c r="AA209" s="37">
        <v>0</v>
      </c>
      <c r="AB209" s="37">
        <v>0</v>
      </c>
      <c r="AC209" s="37">
        <v>5</v>
      </c>
      <c r="AD209" s="37">
        <v>19</v>
      </c>
      <c r="AE209" s="37">
        <v>15</v>
      </c>
      <c r="AF209" s="37">
        <v>33</v>
      </c>
      <c r="AG209" s="37">
        <v>24</v>
      </c>
      <c r="AH209" s="37">
        <v>25</v>
      </c>
      <c r="AI209" s="37">
        <v>2</v>
      </c>
      <c r="AJ209" s="37">
        <v>4</v>
      </c>
      <c r="AK209" s="37">
        <v>0</v>
      </c>
      <c r="AL209" s="37">
        <v>3</v>
      </c>
      <c r="AM209" s="30">
        <v>132</v>
      </c>
      <c r="AO209" s="37">
        <v>5</v>
      </c>
      <c r="AP209" s="37">
        <v>3</v>
      </c>
      <c r="AQ209" s="37">
        <v>2</v>
      </c>
      <c r="AR209" s="37">
        <v>7</v>
      </c>
      <c r="AS209" s="37">
        <v>5</v>
      </c>
      <c r="AT209" s="37">
        <v>30</v>
      </c>
      <c r="AU209" s="37">
        <v>6</v>
      </c>
      <c r="AV209" s="37">
        <v>2</v>
      </c>
      <c r="AW209" s="37">
        <v>1</v>
      </c>
      <c r="AX209" s="37">
        <v>4</v>
      </c>
      <c r="AY209" s="37">
        <v>1</v>
      </c>
      <c r="AZ209" s="37">
        <v>2</v>
      </c>
      <c r="BA209" s="37">
        <v>8</v>
      </c>
      <c r="BB209" s="37">
        <v>2</v>
      </c>
      <c r="BC209" s="37">
        <v>4</v>
      </c>
      <c r="BD209" s="37">
        <v>3</v>
      </c>
      <c r="BE209" s="37">
        <v>6</v>
      </c>
      <c r="BF209" s="37">
        <v>3</v>
      </c>
      <c r="BG209" s="37">
        <v>6</v>
      </c>
      <c r="BH209" s="30">
        <f t="shared" si="118"/>
        <v>100</v>
      </c>
      <c r="BI209" s="37">
        <f t="shared" si="128"/>
        <v>51</v>
      </c>
      <c r="BJ209" s="37">
        <f t="shared" si="129"/>
        <v>40</v>
      </c>
      <c r="BK209" s="13">
        <f t="shared" si="130"/>
        <v>91</v>
      </c>
      <c r="BL209" s="38">
        <f t="shared" si="144"/>
        <v>23.920573842722543</v>
      </c>
      <c r="BM209" s="38">
        <f t="shared" si="145"/>
        <v>67.07942615727747</v>
      </c>
      <c r="BN209" s="39">
        <f t="shared" si="131"/>
        <v>1.127306205513988E-10</v>
      </c>
      <c r="BO209" s="40"/>
      <c r="BP209" s="13">
        <v>10.89</v>
      </c>
      <c r="BQ209" s="40">
        <v>7.84</v>
      </c>
      <c r="BR209" s="41"/>
      <c r="BS209" s="41"/>
      <c r="BT209" s="41"/>
      <c r="BU209" s="41"/>
      <c r="BV209" s="41"/>
      <c r="BW209" s="41"/>
      <c r="BY209" s="40"/>
      <c r="BZ209" s="40"/>
      <c r="CA209" s="40"/>
    </row>
    <row r="210" spans="1:79" ht="15.75">
      <c r="A210" s="29" t="s">
        <v>723</v>
      </c>
      <c r="B210" s="129" t="s">
        <v>248</v>
      </c>
      <c r="C210" s="30"/>
      <c r="D210" s="31" t="s">
        <v>534</v>
      </c>
      <c r="E210" s="31" t="s">
        <v>535</v>
      </c>
      <c r="F210" s="31" t="s">
        <v>536</v>
      </c>
      <c r="G210" s="32">
        <f t="shared" si="140"/>
        <v>4.712222833548042</v>
      </c>
      <c r="H210" s="32"/>
      <c r="I210" s="59" t="s">
        <v>740</v>
      </c>
      <c r="J210" s="34" t="s">
        <v>1087</v>
      </c>
      <c r="K210" s="33">
        <v>11</v>
      </c>
      <c r="L210" s="2">
        <v>201</v>
      </c>
      <c r="M210" s="33">
        <v>40</v>
      </c>
      <c r="N210" s="2">
        <v>459</v>
      </c>
      <c r="O210" s="33">
        <v>3</v>
      </c>
      <c r="P210" s="2">
        <v>14</v>
      </c>
      <c r="Q210" s="33">
        <v>43</v>
      </c>
      <c r="R210" s="2">
        <v>341</v>
      </c>
      <c r="S210" s="33">
        <f t="shared" si="138"/>
        <v>229</v>
      </c>
      <c r="T210" s="33">
        <f t="shared" si="139"/>
        <v>883</v>
      </c>
      <c r="U210" s="35">
        <f t="shared" si="141"/>
        <v>611.5685816330936</v>
      </c>
      <c r="V210" s="35">
        <f t="shared" si="142"/>
        <v>500.4314183669064</v>
      </c>
      <c r="W210" s="36">
        <f t="shared" si="143"/>
        <v>1.156805922449866E-117</v>
      </c>
      <c r="X210" s="36"/>
      <c r="Y210" s="37">
        <v>2</v>
      </c>
      <c r="Z210" s="37">
        <v>0</v>
      </c>
      <c r="AA210" s="37">
        <v>1</v>
      </c>
      <c r="AB210" s="37">
        <v>0</v>
      </c>
      <c r="AC210" s="37">
        <v>5</v>
      </c>
      <c r="AD210" s="37">
        <v>11</v>
      </c>
      <c r="AE210" s="37">
        <v>10</v>
      </c>
      <c r="AF210" s="37">
        <v>31</v>
      </c>
      <c r="AG210" s="37">
        <v>19</v>
      </c>
      <c r="AH210" s="37">
        <v>26</v>
      </c>
      <c r="AI210" s="37">
        <v>10</v>
      </c>
      <c r="AJ210" s="37">
        <v>6</v>
      </c>
      <c r="AK210" s="37">
        <v>1</v>
      </c>
      <c r="AL210" s="37">
        <v>1</v>
      </c>
      <c r="AM210" s="30">
        <v>123</v>
      </c>
      <c r="AO210" s="37">
        <v>18</v>
      </c>
      <c r="AP210" s="37">
        <v>6</v>
      </c>
      <c r="AQ210" s="37">
        <v>6</v>
      </c>
      <c r="AR210" s="37">
        <v>38</v>
      </c>
      <c r="AS210" s="37">
        <v>22</v>
      </c>
      <c r="AT210" s="37">
        <v>91</v>
      </c>
      <c r="AU210" s="37">
        <v>22</v>
      </c>
      <c r="AV210" s="37">
        <v>12</v>
      </c>
      <c r="AW210" s="37">
        <v>6</v>
      </c>
      <c r="AX210" s="37">
        <v>12</v>
      </c>
      <c r="AY210" s="37">
        <v>4</v>
      </c>
      <c r="AZ210" s="37">
        <v>20</v>
      </c>
      <c r="BA210" s="37">
        <v>21</v>
      </c>
      <c r="BB210" s="37">
        <v>14</v>
      </c>
      <c r="BC210" s="37">
        <v>18</v>
      </c>
      <c r="BD210" s="37">
        <v>17</v>
      </c>
      <c r="BE210" s="37">
        <v>16</v>
      </c>
      <c r="BF210" s="37">
        <v>15</v>
      </c>
      <c r="BG210" s="37">
        <v>20</v>
      </c>
      <c r="BH210" s="30">
        <f>SUM(AO210:BG210)</f>
        <v>378</v>
      </c>
      <c r="BI210" s="37">
        <f t="shared" si="128"/>
        <v>191</v>
      </c>
      <c r="BJ210" s="37">
        <f t="shared" si="129"/>
        <v>163</v>
      </c>
      <c r="BK210" s="13">
        <f t="shared" si="130"/>
        <v>354</v>
      </c>
      <c r="BL210" s="38">
        <f t="shared" si="144"/>
        <v>93.0536608826789</v>
      </c>
      <c r="BM210" s="38">
        <f t="shared" si="145"/>
        <v>260.94633911732114</v>
      </c>
      <c r="BN210" s="39">
        <f t="shared" si="131"/>
        <v>2.855776427746123E-32</v>
      </c>
      <c r="BO210" s="40"/>
      <c r="BP210" s="13">
        <v>5.49</v>
      </c>
      <c r="BQ210" s="40">
        <v>4.99</v>
      </c>
      <c r="BR210" s="41"/>
      <c r="BS210" s="41"/>
      <c r="BT210" s="41"/>
      <c r="BU210" s="41"/>
      <c r="BV210" s="41"/>
      <c r="BW210" s="41"/>
      <c r="BY210" s="40"/>
      <c r="BZ210" s="40"/>
      <c r="CA210" s="40"/>
    </row>
    <row r="211" spans="1:79" ht="15.75">
      <c r="A211" s="29" t="s">
        <v>677</v>
      </c>
      <c r="B211" s="129" t="s">
        <v>678</v>
      </c>
      <c r="C211" s="30"/>
      <c r="D211" s="31" t="s">
        <v>534</v>
      </c>
      <c r="E211" s="31" t="s">
        <v>535</v>
      </c>
      <c r="F211" s="31" t="s">
        <v>536</v>
      </c>
      <c r="G211" s="32">
        <f t="shared" si="140"/>
        <v>2.8722754646008526</v>
      </c>
      <c r="H211" s="32"/>
      <c r="I211" s="59" t="s">
        <v>740</v>
      </c>
      <c r="J211" s="34" t="s">
        <v>1089</v>
      </c>
      <c r="K211" s="33">
        <v>103</v>
      </c>
      <c r="L211" s="2">
        <v>610</v>
      </c>
      <c r="M211" s="33">
        <v>293</v>
      </c>
      <c r="N211" s="2">
        <v>998</v>
      </c>
      <c r="O211" s="33">
        <v>32</v>
      </c>
      <c r="P211" s="2">
        <v>217</v>
      </c>
      <c r="Q211" s="33">
        <v>263</v>
      </c>
      <c r="R211" s="2">
        <v>707</v>
      </c>
      <c r="S211" s="33">
        <f t="shared" si="138"/>
        <v>962</v>
      </c>
      <c r="T211" s="33">
        <f t="shared" si="139"/>
        <v>2261</v>
      </c>
      <c r="U211" s="35">
        <f t="shared" si="141"/>
        <v>1772.5589375930401</v>
      </c>
      <c r="V211" s="35">
        <f t="shared" si="142"/>
        <v>1450.4410624069599</v>
      </c>
      <c r="W211" s="36">
        <f t="shared" si="143"/>
        <v>3.9443745153351123E-181</v>
      </c>
      <c r="X211" s="36"/>
      <c r="Y211" s="37">
        <v>2</v>
      </c>
      <c r="Z211" s="37">
        <v>3</v>
      </c>
      <c r="AA211" s="37">
        <v>2</v>
      </c>
      <c r="AB211" s="37">
        <v>15</v>
      </c>
      <c r="AC211" s="37">
        <v>34</v>
      </c>
      <c r="AD211" s="37">
        <v>120</v>
      </c>
      <c r="AE211" s="37">
        <v>161</v>
      </c>
      <c r="AF211" s="37">
        <v>255</v>
      </c>
      <c r="AG211" s="37">
        <v>95</v>
      </c>
      <c r="AH211" s="37">
        <v>183</v>
      </c>
      <c r="AI211" s="37">
        <v>5</v>
      </c>
      <c r="AJ211" s="37">
        <v>22</v>
      </c>
      <c r="AK211" s="37">
        <v>5</v>
      </c>
      <c r="AL211" s="37">
        <v>11</v>
      </c>
      <c r="AM211" s="30">
        <v>913</v>
      </c>
      <c r="AO211" s="37">
        <v>146</v>
      </c>
      <c r="AP211" s="37">
        <v>91</v>
      </c>
      <c r="AQ211" s="37">
        <v>78</v>
      </c>
      <c r="AR211" s="37">
        <v>268</v>
      </c>
      <c r="AS211" s="37">
        <v>153</v>
      </c>
      <c r="AT211" s="37">
        <v>544</v>
      </c>
      <c r="AU211" s="37">
        <v>107</v>
      </c>
      <c r="AV211" s="37">
        <v>91</v>
      </c>
      <c r="AW211" s="37">
        <v>56</v>
      </c>
      <c r="AX211" s="37">
        <v>86</v>
      </c>
      <c r="AY211" s="37">
        <v>74</v>
      </c>
      <c r="AZ211" s="37">
        <v>115</v>
      </c>
      <c r="BA211" s="37">
        <v>211</v>
      </c>
      <c r="BB211" s="37">
        <v>137</v>
      </c>
      <c r="BC211" s="37">
        <v>130</v>
      </c>
      <c r="BD211" s="37">
        <v>161</v>
      </c>
      <c r="BE211" s="37">
        <v>105</v>
      </c>
      <c r="BF211" s="37">
        <v>57</v>
      </c>
      <c r="BG211" s="37">
        <v>131</v>
      </c>
      <c r="BH211" s="30">
        <f t="shared" si="118"/>
        <v>2741</v>
      </c>
      <c r="BI211" s="37">
        <f t="shared" si="128"/>
        <v>1219</v>
      </c>
      <c r="BJ211" s="37">
        <f t="shared" si="129"/>
        <v>1267</v>
      </c>
      <c r="BK211" s="13">
        <f t="shared" si="130"/>
        <v>2486</v>
      </c>
      <c r="BL211" s="38">
        <f t="shared" si="144"/>
        <v>653.4785337693213</v>
      </c>
      <c r="BM211" s="38">
        <f t="shared" si="145"/>
        <v>1832.521466230679</v>
      </c>
      <c r="BN211" s="39">
        <f t="shared" si="131"/>
        <v>2.0930611186963505E-146</v>
      </c>
      <c r="BO211" s="40"/>
      <c r="BP211" s="13">
        <v>3.82</v>
      </c>
      <c r="BQ211" s="40">
        <v>2.76</v>
      </c>
      <c r="BR211" s="41"/>
      <c r="BS211" s="41"/>
      <c r="BT211" s="41"/>
      <c r="BU211" s="41"/>
      <c r="BV211" s="41"/>
      <c r="BW211" s="41"/>
      <c r="BY211" s="40"/>
      <c r="BZ211" s="40"/>
      <c r="CA211" s="40"/>
    </row>
    <row r="212" spans="1:79" ht="15.75">
      <c r="A212" s="29" t="s">
        <v>387</v>
      </c>
      <c r="B212" s="132" t="s">
        <v>388</v>
      </c>
      <c r="C212" s="30"/>
      <c r="D212" s="31" t="s">
        <v>331</v>
      </c>
      <c r="E212" s="31" t="s">
        <v>535</v>
      </c>
      <c r="F212" s="31" t="s">
        <v>536</v>
      </c>
      <c r="G212" s="32">
        <f t="shared" si="140"/>
        <v>2.128381766022007</v>
      </c>
      <c r="H212" s="87"/>
      <c r="I212" s="59" t="s">
        <v>740</v>
      </c>
      <c r="J212" s="34" t="s">
        <v>1088</v>
      </c>
      <c r="K212" s="33">
        <v>76</v>
      </c>
      <c r="L212" s="11">
        <v>598</v>
      </c>
      <c r="M212" s="33">
        <v>266</v>
      </c>
      <c r="N212" s="11">
        <v>610</v>
      </c>
      <c r="O212" s="33">
        <v>25</v>
      </c>
      <c r="P212" s="11">
        <v>75</v>
      </c>
      <c r="Q212" s="33">
        <v>175</v>
      </c>
      <c r="R212" s="11">
        <v>297</v>
      </c>
      <c r="S212" s="33">
        <f t="shared" si="138"/>
        <v>774</v>
      </c>
      <c r="T212" s="33">
        <f t="shared" si="139"/>
        <v>1348</v>
      </c>
      <c r="U212" s="35">
        <f t="shared" si="141"/>
        <v>1167.0400451667488</v>
      </c>
      <c r="V212" s="35">
        <f t="shared" si="142"/>
        <v>954.9599548332513</v>
      </c>
      <c r="W212" s="36">
        <f t="shared" si="143"/>
        <v>6.243074714494572E-66</v>
      </c>
      <c r="X212" s="36"/>
      <c r="Y212" s="37">
        <v>17</v>
      </c>
      <c r="Z212" s="37">
        <v>19</v>
      </c>
      <c r="AA212" s="37">
        <v>6</v>
      </c>
      <c r="AB212" s="37">
        <v>20</v>
      </c>
      <c r="AC212" s="37">
        <v>27</v>
      </c>
      <c r="AD212" s="37">
        <v>92</v>
      </c>
      <c r="AE212" s="37">
        <v>102</v>
      </c>
      <c r="AF212" s="37">
        <v>151</v>
      </c>
      <c r="AG212" s="37">
        <v>30</v>
      </c>
      <c r="AH212" s="37">
        <v>157</v>
      </c>
      <c r="AI212" s="37">
        <v>4</v>
      </c>
      <c r="AJ212" s="37">
        <v>38</v>
      </c>
      <c r="AK212" s="37">
        <v>8</v>
      </c>
      <c r="AL212" s="37">
        <v>38</v>
      </c>
      <c r="AM212" s="30">
        <v>709</v>
      </c>
      <c r="AO212" s="37">
        <v>137</v>
      </c>
      <c r="AP212" s="37">
        <v>64</v>
      </c>
      <c r="AQ212" s="37">
        <v>25</v>
      </c>
      <c r="AR212" s="37">
        <v>143</v>
      </c>
      <c r="AS212" s="37">
        <v>86</v>
      </c>
      <c r="AT212" s="37">
        <v>334</v>
      </c>
      <c r="AU212" s="37">
        <v>119</v>
      </c>
      <c r="AV212" s="37">
        <v>86</v>
      </c>
      <c r="AW212" s="37">
        <v>41</v>
      </c>
      <c r="AX212" s="37">
        <v>72</v>
      </c>
      <c r="AY212" s="37">
        <v>48</v>
      </c>
      <c r="AZ212" s="37">
        <v>81</v>
      </c>
      <c r="BA212" s="37">
        <v>167</v>
      </c>
      <c r="BB212" s="37">
        <v>146</v>
      </c>
      <c r="BC212" s="37">
        <v>121</v>
      </c>
      <c r="BD212" s="37">
        <v>119</v>
      </c>
      <c r="BE212" s="37">
        <v>117</v>
      </c>
      <c r="BF212" s="37">
        <v>82</v>
      </c>
      <c r="BG212" s="37">
        <v>155</v>
      </c>
      <c r="BH212" s="30">
        <f t="shared" si="118"/>
        <v>2143</v>
      </c>
      <c r="BI212" s="37">
        <f t="shared" si="128"/>
        <v>809</v>
      </c>
      <c r="BJ212" s="37">
        <f t="shared" si="129"/>
        <v>1173</v>
      </c>
      <c r="BK212" s="13">
        <f t="shared" si="130"/>
        <v>1982</v>
      </c>
      <c r="BL212" s="38">
        <f t="shared" si="144"/>
        <v>520.9953555634734</v>
      </c>
      <c r="BM212" s="38">
        <f t="shared" si="145"/>
        <v>1461.0046444365266</v>
      </c>
      <c r="BN212" s="39">
        <f t="shared" si="131"/>
        <v>6.8059447255267785E-49</v>
      </c>
      <c r="BO212" s="40"/>
      <c r="BP212" s="13">
        <v>4.05</v>
      </c>
      <c r="BQ212" s="40">
        <v>1.81</v>
      </c>
      <c r="BR212" s="41"/>
      <c r="BS212" s="41"/>
      <c r="BT212" s="41"/>
      <c r="BU212" s="41"/>
      <c r="BV212" s="41"/>
      <c r="BW212" s="41"/>
      <c r="BY212" s="40"/>
      <c r="BZ212" s="40"/>
      <c r="CA212" s="40"/>
    </row>
    <row r="213" spans="1:79" ht="15.75">
      <c r="A213" s="29" t="s">
        <v>181</v>
      </c>
      <c r="B213" s="130" t="s">
        <v>182</v>
      </c>
      <c r="D213" s="31" t="s">
        <v>331</v>
      </c>
      <c r="E213" s="31" t="s">
        <v>535</v>
      </c>
      <c r="F213" s="31" t="s">
        <v>536</v>
      </c>
      <c r="G213" s="32">
        <f t="shared" si="140"/>
        <v>5.733402117417325</v>
      </c>
      <c r="H213" s="32"/>
      <c r="I213" s="59" t="s">
        <v>740</v>
      </c>
      <c r="J213" s="34" t="s">
        <v>741</v>
      </c>
      <c r="K213" s="33">
        <v>290</v>
      </c>
      <c r="L213" s="2">
        <v>1991</v>
      </c>
      <c r="M213" s="33">
        <v>1733</v>
      </c>
      <c r="N213" s="2">
        <v>3991</v>
      </c>
      <c r="O213" s="33">
        <v>113</v>
      </c>
      <c r="P213" s="2">
        <v>371</v>
      </c>
      <c r="Q213" s="33">
        <v>2600</v>
      </c>
      <c r="R213" s="2">
        <v>4648</v>
      </c>
      <c r="S213" s="33">
        <f t="shared" si="138"/>
        <v>2765</v>
      </c>
      <c r="T213" s="33">
        <f t="shared" si="139"/>
        <v>12972</v>
      </c>
      <c r="U213" s="35">
        <f t="shared" si="141"/>
        <v>8654.905367949634</v>
      </c>
      <c r="V213" s="35">
        <f t="shared" si="142"/>
        <v>7082.094632050365</v>
      </c>
      <c r="W213" s="36">
        <f t="shared" si="143"/>
        <v>0</v>
      </c>
      <c r="X213" s="36"/>
      <c r="Y213" s="34">
        <v>49</v>
      </c>
      <c r="Z213" s="34">
        <v>23</v>
      </c>
      <c r="AA213" s="34">
        <v>11</v>
      </c>
      <c r="AB213" s="34">
        <v>32</v>
      </c>
      <c r="AC213" s="34">
        <v>121</v>
      </c>
      <c r="AD213" s="34">
        <v>380</v>
      </c>
      <c r="AE213" s="34">
        <v>382</v>
      </c>
      <c r="AF213" s="34">
        <v>443</v>
      </c>
      <c r="AG213" s="34">
        <v>181</v>
      </c>
      <c r="AH213" s="34">
        <v>585</v>
      </c>
      <c r="AI213" s="34">
        <v>13</v>
      </c>
      <c r="AJ213" s="34">
        <v>63</v>
      </c>
      <c r="AK213" s="34">
        <v>6</v>
      </c>
      <c r="AL213" s="34">
        <v>39</v>
      </c>
      <c r="AM213" s="33">
        <v>2328</v>
      </c>
      <c r="AO213" s="37">
        <v>421</v>
      </c>
      <c r="AP213" s="37">
        <v>147</v>
      </c>
      <c r="AQ213" s="37">
        <v>72</v>
      </c>
      <c r="AR213" s="37">
        <v>438</v>
      </c>
      <c r="AS213" s="37">
        <v>178</v>
      </c>
      <c r="AT213" s="37">
        <v>795</v>
      </c>
      <c r="AU213" s="37">
        <v>252</v>
      </c>
      <c r="AV213" s="37">
        <v>294</v>
      </c>
      <c r="AW213" s="37">
        <v>99</v>
      </c>
      <c r="AX213" s="37">
        <v>186</v>
      </c>
      <c r="AY213" s="37">
        <v>113</v>
      </c>
      <c r="AZ213" s="37">
        <v>162</v>
      </c>
      <c r="BA213" s="37">
        <v>395</v>
      </c>
      <c r="BB213" s="37">
        <v>338</v>
      </c>
      <c r="BC213" s="37">
        <v>294</v>
      </c>
      <c r="BD213" s="37">
        <v>384</v>
      </c>
      <c r="BE213" s="37">
        <v>282</v>
      </c>
      <c r="BF213" s="37">
        <v>208</v>
      </c>
      <c r="BG213" s="37">
        <v>405</v>
      </c>
      <c r="BH213" s="30">
        <f t="shared" si="118"/>
        <v>5463</v>
      </c>
      <c r="BI213" s="37">
        <f t="shared" si="128"/>
        <v>2056</v>
      </c>
      <c r="BJ213" s="37">
        <f t="shared" si="129"/>
        <v>3002</v>
      </c>
      <c r="BK213" s="13">
        <f t="shared" si="130"/>
        <v>5058</v>
      </c>
      <c r="BL213" s="38">
        <f t="shared" si="144"/>
        <v>1329.5633241372595</v>
      </c>
      <c r="BM213" s="38">
        <f t="shared" si="145"/>
        <v>3728.4366758627407</v>
      </c>
      <c r="BN213" s="39">
        <f t="shared" si="131"/>
        <v>4.1159933806644347E-119</v>
      </c>
      <c r="BO213" s="40"/>
      <c r="BP213" s="13">
        <v>9.96</v>
      </c>
      <c r="BQ213" s="40">
        <v>4.9</v>
      </c>
      <c r="BR213" s="41"/>
      <c r="BS213" s="41"/>
      <c r="BT213" s="41"/>
      <c r="BU213" s="41"/>
      <c r="BV213" s="41"/>
      <c r="BW213" s="41"/>
      <c r="BY213" s="40"/>
      <c r="BZ213" s="40"/>
      <c r="CA213" s="40"/>
    </row>
    <row r="214" spans="1:79" ht="16.5" customHeight="1">
      <c r="A214" s="29" t="s">
        <v>886</v>
      </c>
      <c r="B214" s="129" t="s">
        <v>56</v>
      </c>
      <c r="C214" s="30"/>
      <c r="D214" s="31" t="s">
        <v>534</v>
      </c>
      <c r="E214" s="31" t="s">
        <v>535</v>
      </c>
      <c r="F214" s="31" t="s">
        <v>536</v>
      </c>
      <c r="G214" s="32">
        <f t="shared" si="140"/>
        <v>2.877681105691108</v>
      </c>
      <c r="H214" s="32"/>
      <c r="I214" s="59" t="s">
        <v>740</v>
      </c>
      <c r="J214" s="34" t="s">
        <v>1090</v>
      </c>
      <c r="K214" s="33">
        <v>22</v>
      </c>
      <c r="L214" s="2">
        <v>507</v>
      </c>
      <c r="M214" s="33">
        <v>91</v>
      </c>
      <c r="N214" s="2">
        <v>578</v>
      </c>
      <c r="O214" s="33">
        <v>12</v>
      </c>
      <c r="P214" s="2">
        <v>82</v>
      </c>
      <c r="Q214" s="33">
        <v>146</v>
      </c>
      <c r="R214" s="2">
        <v>652</v>
      </c>
      <c r="S214" s="33">
        <f t="shared" si="138"/>
        <v>623</v>
      </c>
      <c r="T214" s="33">
        <f t="shared" si="139"/>
        <v>1467</v>
      </c>
      <c r="U214" s="35">
        <f t="shared" si="141"/>
        <v>1149.440949292415</v>
      </c>
      <c r="V214" s="35">
        <f t="shared" si="142"/>
        <v>940.5590507075849</v>
      </c>
      <c r="W214" s="36">
        <f t="shared" si="143"/>
        <v>1.574510867278772E-118</v>
      </c>
      <c r="X214" s="36"/>
      <c r="Y214" s="37">
        <v>0</v>
      </c>
      <c r="Z214" s="37">
        <v>1</v>
      </c>
      <c r="AA214" s="37">
        <v>4</v>
      </c>
      <c r="AB214" s="37">
        <v>21</v>
      </c>
      <c r="AC214" s="37">
        <v>16</v>
      </c>
      <c r="AD214" s="37">
        <v>56</v>
      </c>
      <c r="AE214" s="37">
        <v>55</v>
      </c>
      <c r="AF214" s="37">
        <v>89</v>
      </c>
      <c r="AG214" s="37">
        <v>34</v>
      </c>
      <c r="AH214" s="37">
        <v>67</v>
      </c>
      <c r="AI214" s="37">
        <v>10</v>
      </c>
      <c r="AJ214" s="37">
        <v>26</v>
      </c>
      <c r="AK214" s="37">
        <v>11</v>
      </c>
      <c r="AL214" s="37">
        <v>31</v>
      </c>
      <c r="AM214" s="30">
        <v>421</v>
      </c>
      <c r="AO214" s="34">
        <v>49</v>
      </c>
      <c r="AP214" s="34">
        <v>23</v>
      </c>
      <c r="AQ214" s="34">
        <v>17</v>
      </c>
      <c r="AR214" s="34">
        <v>76</v>
      </c>
      <c r="AS214" s="34">
        <v>36</v>
      </c>
      <c r="AT214" s="34">
        <v>176</v>
      </c>
      <c r="AU214" s="34">
        <v>29</v>
      </c>
      <c r="AV214" s="34">
        <v>32</v>
      </c>
      <c r="AW214" s="34">
        <v>11</v>
      </c>
      <c r="AX214" s="34">
        <v>29</v>
      </c>
      <c r="AY214" s="34">
        <v>29</v>
      </c>
      <c r="AZ214" s="34">
        <v>35</v>
      </c>
      <c r="BA214" s="34">
        <v>39</v>
      </c>
      <c r="BB214" s="34">
        <v>22</v>
      </c>
      <c r="BC214" s="34">
        <v>37</v>
      </c>
      <c r="BD214" s="34">
        <v>34</v>
      </c>
      <c r="BE214" s="34">
        <v>22</v>
      </c>
      <c r="BF214" s="34">
        <v>13</v>
      </c>
      <c r="BG214" s="34">
        <v>30</v>
      </c>
      <c r="BH214" s="30">
        <f t="shared" si="118"/>
        <v>739</v>
      </c>
      <c r="BI214" s="37">
        <f t="shared" si="128"/>
        <v>360</v>
      </c>
      <c r="BJ214" s="37">
        <f t="shared" si="129"/>
        <v>310</v>
      </c>
      <c r="BK214" s="13">
        <f t="shared" si="130"/>
        <v>670</v>
      </c>
      <c r="BL214" s="38">
        <f t="shared" si="144"/>
        <v>176.11851071015496</v>
      </c>
      <c r="BM214" s="38">
        <f t="shared" si="145"/>
        <v>493.88148928984504</v>
      </c>
      <c r="BN214" s="39">
        <f t="shared" si="131"/>
        <v>1.3696055356664704E-58</v>
      </c>
      <c r="BO214" s="40"/>
      <c r="BP214" s="13">
        <v>6.46</v>
      </c>
      <c r="BQ214" s="40">
        <v>2.8</v>
      </c>
      <c r="BR214" s="41"/>
      <c r="BS214" s="41"/>
      <c r="BT214" s="41"/>
      <c r="BU214" s="41"/>
      <c r="BV214" s="41"/>
      <c r="BW214" s="41"/>
      <c r="BY214" s="43"/>
      <c r="BZ214" s="43"/>
      <c r="CA214" s="43"/>
    </row>
    <row r="215" spans="1:79" ht="15.75">
      <c r="A215" s="29" t="s">
        <v>97</v>
      </c>
      <c r="B215" s="129" t="s">
        <v>98</v>
      </c>
      <c r="C215" s="30"/>
      <c r="D215" s="31" t="s">
        <v>534</v>
      </c>
      <c r="E215" s="31" t="s">
        <v>535</v>
      </c>
      <c r="F215" s="31" t="s">
        <v>536</v>
      </c>
      <c r="G215" s="32">
        <f t="shared" si="140"/>
        <v>7.915030584977516</v>
      </c>
      <c r="H215" s="32"/>
      <c r="I215" s="59" t="s">
        <v>740</v>
      </c>
      <c r="J215" s="34" t="s">
        <v>957</v>
      </c>
      <c r="K215" s="33">
        <v>39</v>
      </c>
      <c r="L215" s="2">
        <v>350</v>
      </c>
      <c r="M215" s="33">
        <v>180</v>
      </c>
      <c r="N215" s="2">
        <v>716</v>
      </c>
      <c r="O215" s="33">
        <v>23</v>
      </c>
      <c r="P215" s="2">
        <v>81</v>
      </c>
      <c r="Q215" s="33">
        <v>639</v>
      </c>
      <c r="R215" s="2">
        <v>1658</v>
      </c>
      <c r="S215" s="33">
        <f t="shared" si="138"/>
        <v>493</v>
      </c>
      <c r="T215" s="33">
        <f t="shared" si="139"/>
        <v>3193</v>
      </c>
      <c r="U215" s="35">
        <f t="shared" si="141"/>
        <v>2027.1958560248047</v>
      </c>
      <c r="V215" s="35">
        <f t="shared" si="142"/>
        <v>1658.8041439751953</v>
      </c>
      <c r="W215" s="36">
        <f t="shared" si="143"/>
        <v>0</v>
      </c>
      <c r="X215" s="36"/>
      <c r="Y215" s="37">
        <v>4</v>
      </c>
      <c r="Z215" s="37">
        <v>5</v>
      </c>
      <c r="AA215" s="37">
        <v>2</v>
      </c>
      <c r="AB215" s="37">
        <v>4</v>
      </c>
      <c r="AC215" s="37">
        <v>32</v>
      </c>
      <c r="AD215" s="37">
        <v>75</v>
      </c>
      <c r="AE215" s="37">
        <v>66</v>
      </c>
      <c r="AF215" s="37">
        <v>114</v>
      </c>
      <c r="AG215" s="37">
        <v>47</v>
      </c>
      <c r="AH215" s="37">
        <v>69</v>
      </c>
      <c r="AI215" s="37">
        <v>6</v>
      </c>
      <c r="AJ215" s="37">
        <v>22</v>
      </c>
      <c r="AK215" s="37">
        <v>7</v>
      </c>
      <c r="AL215" s="37">
        <v>11</v>
      </c>
      <c r="AM215" s="30">
        <v>464</v>
      </c>
      <c r="AO215" s="37">
        <v>80</v>
      </c>
      <c r="AP215" s="37">
        <v>37</v>
      </c>
      <c r="AQ215" s="37">
        <v>23</v>
      </c>
      <c r="AR215" s="37">
        <v>89</v>
      </c>
      <c r="AS215" s="37">
        <v>44</v>
      </c>
      <c r="AT215" s="37">
        <v>170</v>
      </c>
      <c r="AU215" s="37">
        <v>50</v>
      </c>
      <c r="AV215" s="37">
        <v>38</v>
      </c>
      <c r="AW215" s="37">
        <v>16</v>
      </c>
      <c r="AX215" s="37">
        <v>37</v>
      </c>
      <c r="AY215" s="37">
        <v>23</v>
      </c>
      <c r="AZ215" s="37">
        <v>27</v>
      </c>
      <c r="BA215" s="37">
        <v>74</v>
      </c>
      <c r="BB215" s="37">
        <v>48</v>
      </c>
      <c r="BC215" s="37">
        <v>61</v>
      </c>
      <c r="BD215" s="37">
        <v>46</v>
      </c>
      <c r="BE215" s="37">
        <v>64</v>
      </c>
      <c r="BF215" s="37">
        <v>28</v>
      </c>
      <c r="BG215" s="37">
        <v>59</v>
      </c>
      <c r="BH215" s="30">
        <f t="shared" si="118"/>
        <v>1014</v>
      </c>
      <c r="BI215" s="37">
        <f t="shared" si="128"/>
        <v>407</v>
      </c>
      <c r="BJ215" s="37">
        <f t="shared" si="129"/>
        <v>510</v>
      </c>
      <c r="BK215" s="13">
        <f t="shared" si="130"/>
        <v>917</v>
      </c>
      <c r="BL215" s="38">
        <f t="shared" si="144"/>
        <v>241.0457825689733</v>
      </c>
      <c r="BM215" s="38">
        <f t="shared" si="145"/>
        <v>675.9542174310268</v>
      </c>
      <c r="BN215" s="39">
        <f t="shared" si="131"/>
        <v>1.4008645029433303E-35</v>
      </c>
      <c r="BO215" s="40"/>
      <c r="BP215" s="13">
        <v>12.24</v>
      </c>
      <c r="BQ215" s="40">
        <v>7.38</v>
      </c>
      <c r="BR215" s="41"/>
      <c r="BS215" s="41"/>
      <c r="BT215" s="41"/>
      <c r="BU215" s="41"/>
      <c r="BV215" s="41"/>
      <c r="BW215" s="41"/>
      <c r="BY215" s="40"/>
      <c r="BZ215" s="40"/>
      <c r="CA215" s="40"/>
    </row>
    <row r="216" spans="1:79" ht="15.75">
      <c r="A216" s="49" t="s">
        <v>643</v>
      </c>
      <c r="B216" s="130" t="s">
        <v>922</v>
      </c>
      <c r="D216" s="31" t="s">
        <v>534</v>
      </c>
      <c r="E216" s="31" t="s">
        <v>535</v>
      </c>
      <c r="F216" s="31" t="s">
        <v>536</v>
      </c>
      <c r="G216" s="32">
        <f t="shared" si="140"/>
        <v>2.3872668233332583</v>
      </c>
      <c r="H216" s="32"/>
      <c r="I216" s="59" t="s">
        <v>740</v>
      </c>
      <c r="J216" s="34" t="s">
        <v>1091</v>
      </c>
      <c r="K216" s="33">
        <v>21</v>
      </c>
      <c r="L216" s="2">
        <v>324</v>
      </c>
      <c r="M216" s="33">
        <v>76</v>
      </c>
      <c r="N216" s="2">
        <v>548</v>
      </c>
      <c r="O216" s="33">
        <v>14</v>
      </c>
      <c r="P216" s="2">
        <v>135</v>
      </c>
      <c r="Q216" s="33">
        <v>56</v>
      </c>
      <c r="R216" s="2">
        <v>285</v>
      </c>
      <c r="S216" s="33">
        <f t="shared" si="138"/>
        <v>494</v>
      </c>
      <c r="T216" s="33">
        <f t="shared" si="139"/>
        <v>965</v>
      </c>
      <c r="U216" s="35">
        <f t="shared" si="141"/>
        <v>802.4087775203989</v>
      </c>
      <c r="V216" s="35">
        <f t="shared" si="142"/>
        <v>656.5912224796011</v>
      </c>
      <c r="W216" s="36">
        <f t="shared" si="143"/>
        <v>3.112573889229787E-59</v>
      </c>
      <c r="X216" s="36"/>
      <c r="Y216" s="34">
        <v>1</v>
      </c>
      <c r="Z216" s="34">
        <v>6</v>
      </c>
      <c r="AA216" s="34">
        <v>11</v>
      </c>
      <c r="AB216" s="34">
        <v>25</v>
      </c>
      <c r="AC216" s="34">
        <v>65</v>
      </c>
      <c r="AD216" s="34">
        <v>115</v>
      </c>
      <c r="AE216" s="34">
        <v>72</v>
      </c>
      <c r="AF216" s="34">
        <v>101</v>
      </c>
      <c r="AG216" s="34">
        <v>94</v>
      </c>
      <c r="AH216" s="34">
        <v>116</v>
      </c>
      <c r="AI216" s="34">
        <v>19</v>
      </c>
      <c r="AJ216" s="34">
        <v>40</v>
      </c>
      <c r="AK216" s="34">
        <v>22</v>
      </c>
      <c r="AL216" s="34">
        <v>50</v>
      </c>
      <c r="AM216" s="33">
        <v>737</v>
      </c>
      <c r="AO216" s="37">
        <v>35</v>
      </c>
      <c r="AP216" s="37">
        <v>29</v>
      </c>
      <c r="AQ216" s="37">
        <v>17</v>
      </c>
      <c r="AR216" s="37">
        <v>78</v>
      </c>
      <c r="AS216" s="37">
        <v>40</v>
      </c>
      <c r="AT216" s="37">
        <v>159</v>
      </c>
      <c r="AU216" s="37">
        <v>37</v>
      </c>
      <c r="AV216" s="37">
        <v>24</v>
      </c>
      <c r="AW216" s="37">
        <v>15</v>
      </c>
      <c r="AX216" s="37">
        <v>24</v>
      </c>
      <c r="AY216" s="37">
        <v>10</v>
      </c>
      <c r="AZ216" s="37">
        <v>46</v>
      </c>
      <c r="BA216" s="37">
        <v>57</v>
      </c>
      <c r="BB216" s="37">
        <v>28</v>
      </c>
      <c r="BC216" s="37">
        <v>36</v>
      </c>
      <c r="BD216" s="37">
        <v>28</v>
      </c>
      <c r="BE216" s="37">
        <v>40</v>
      </c>
      <c r="BF216" s="37">
        <v>24</v>
      </c>
      <c r="BG216" s="37">
        <v>55</v>
      </c>
      <c r="BH216" s="30">
        <f t="shared" si="118"/>
        <v>782</v>
      </c>
      <c r="BI216" s="37">
        <f t="shared" si="128"/>
        <v>353</v>
      </c>
      <c r="BJ216" s="37">
        <f t="shared" si="129"/>
        <v>359</v>
      </c>
      <c r="BK216" s="13">
        <f t="shared" si="130"/>
        <v>712</v>
      </c>
      <c r="BL216" s="38">
        <f t="shared" si="144"/>
        <v>187.1587755606423</v>
      </c>
      <c r="BM216" s="38">
        <f t="shared" si="145"/>
        <v>524.8412244393577</v>
      </c>
      <c r="BN216" s="39">
        <f t="shared" si="131"/>
        <v>2.888117136585388E-45</v>
      </c>
      <c r="BO216" s="40"/>
      <c r="BP216" s="13">
        <v>3.49</v>
      </c>
      <c r="BQ216" s="40">
        <v>2.43</v>
      </c>
      <c r="BR216" s="41"/>
      <c r="BS216" s="41"/>
      <c r="BT216" s="41"/>
      <c r="BU216" s="41"/>
      <c r="BV216" s="41"/>
      <c r="BW216" s="41"/>
      <c r="BY216" s="40"/>
      <c r="BZ216" s="40"/>
      <c r="CA216" s="40"/>
    </row>
    <row r="217" spans="1:75" ht="15.75">
      <c r="A217" s="43"/>
      <c r="B217" s="131"/>
      <c r="D217" s="31"/>
      <c r="E217" s="31"/>
      <c r="F217" s="31"/>
      <c r="G217" s="32"/>
      <c r="H217" s="32"/>
      <c r="I217" s="59"/>
      <c r="J217" s="53"/>
      <c r="K217" s="53"/>
      <c r="L217" s="53"/>
      <c r="M217" s="53"/>
      <c r="N217" s="53"/>
      <c r="O217" s="53"/>
      <c r="P217" s="53"/>
      <c r="Q217" s="53"/>
      <c r="R217" s="53"/>
      <c r="S217" s="33">
        <f t="shared" si="138"/>
        <v>0</v>
      </c>
      <c r="T217" s="33">
        <f t="shared" si="139"/>
        <v>0</v>
      </c>
      <c r="U217" s="33"/>
      <c r="V217" s="33"/>
      <c r="W217" s="36"/>
      <c r="X217" s="36"/>
      <c r="BH217" s="30">
        <f t="shared" si="118"/>
        <v>0</v>
      </c>
      <c r="BI217" s="37">
        <f t="shared" si="128"/>
      </c>
      <c r="BJ217" s="37">
        <f t="shared" si="129"/>
      </c>
      <c r="BL217" s="38"/>
      <c r="BM217" s="38"/>
      <c r="BN217" s="39"/>
      <c r="BO217" s="40"/>
      <c r="BQ217" s="40"/>
      <c r="BR217" s="41"/>
      <c r="BS217" s="41"/>
      <c r="BT217" s="41"/>
      <c r="BU217" s="41"/>
      <c r="BV217" s="41"/>
      <c r="BW217" s="41"/>
    </row>
    <row r="218" spans="1:79" ht="15.75">
      <c r="A218" s="29" t="s">
        <v>90</v>
      </c>
      <c r="B218" s="130" t="s">
        <v>249</v>
      </c>
      <c r="D218" s="31" t="s">
        <v>534</v>
      </c>
      <c r="E218" s="31" t="s">
        <v>535</v>
      </c>
      <c r="F218" s="31" t="s">
        <v>815</v>
      </c>
      <c r="G218" s="32">
        <f>($T218/$V$412)/((MAX($S218,1))/$U$412)</f>
        <v>2.1133950918044553</v>
      </c>
      <c r="H218" s="32"/>
      <c r="I218" s="59" t="s">
        <v>1</v>
      </c>
      <c r="J218" s="34" t="s">
        <v>497</v>
      </c>
      <c r="K218" s="33">
        <v>40</v>
      </c>
      <c r="L218" s="2">
        <v>318</v>
      </c>
      <c r="M218" s="33">
        <v>113</v>
      </c>
      <c r="N218" s="2">
        <v>533</v>
      </c>
      <c r="O218" s="33">
        <v>13</v>
      </c>
      <c r="P218" s="2">
        <v>113</v>
      </c>
      <c r="Q218" s="33">
        <v>37</v>
      </c>
      <c r="R218" s="2">
        <v>154</v>
      </c>
      <c r="S218" s="33">
        <f t="shared" si="138"/>
        <v>484</v>
      </c>
      <c r="T218" s="33">
        <f t="shared" si="139"/>
        <v>837</v>
      </c>
      <c r="U218" s="35">
        <f>(S218+T218)*($S$412/($S$412+$T$412))</f>
        <v>726.5126765623351</v>
      </c>
      <c r="V218" s="35">
        <f>(S218+T218)*($T$412/($S$412+$T$412))</f>
        <v>594.4873234376649</v>
      </c>
      <c r="W218" s="36">
        <f>CHITEST(S218:T218,U218:V218)</f>
        <v>5.144544049073119E-41</v>
      </c>
      <c r="X218" s="36"/>
      <c r="Y218" s="34">
        <v>0</v>
      </c>
      <c r="Z218" s="34">
        <v>0</v>
      </c>
      <c r="AA218" s="34">
        <v>2</v>
      </c>
      <c r="AB218" s="34">
        <v>3</v>
      </c>
      <c r="AC218" s="34">
        <v>9</v>
      </c>
      <c r="AD218" s="34">
        <v>32</v>
      </c>
      <c r="AE218" s="34">
        <v>50</v>
      </c>
      <c r="AF218" s="34">
        <v>91</v>
      </c>
      <c r="AG218" s="34">
        <v>46</v>
      </c>
      <c r="AH218" s="34">
        <v>83</v>
      </c>
      <c r="AI218" s="34">
        <v>1</v>
      </c>
      <c r="AJ218" s="34">
        <v>3</v>
      </c>
      <c r="AK218" s="34">
        <v>0</v>
      </c>
      <c r="AL218" s="34">
        <v>2</v>
      </c>
      <c r="AM218" s="33">
        <v>322</v>
      </c>
      <c r="AO218" s="37">
        <v>74</v>
      </c>
      <c r="AP218" s="37">
        <v>38</v>
      </c>
      <c r="AQ218" s="37">
        <v>22</v>
      </c>
      <c r="AR218" s="37">
        <v>112</v>
      </c>
      <c r="AS218" s="37">
        <v>49</v>
      </c>
      <c r="AT218" s="37">
        <v>264</v>
      </c>
      <c r="AU218" s="37">
        <v>66</v>
      </c>
      <c r="AV218" s="37">
        <v>37</v>
      </c>
      <c r="AW218" s="37">
        <v>12</v>
      </c>
      <c r="AX218" s="37">
        <v>44</v>
      </c>
      <c r="AY218" s="37">
        <v>37</v>
      </c>
      <c r="AZ218" s="37">
        <v>25</v>
      </c>
      <c r="BA218" s="37">
        <v>57</v>
      </c>
      <c r="BB218" s="37">
        <v>47</v>
      </c>
      <c r="BC218" s="37">
        <v>56</v>
      </c>
      <c r="BD218" s="37">
        <v>52</v>
      </c>
      <c r="BE218" s="37">
        <v>61</v>
      </c>
      <c r="BF218" s="37">
        <v>19</v>
      </c>
      <c r="BG218" s="37">
        <v>39</v>
      </c>
      <c r="BH218" s="30">
        <f aca="true" t="shared" si="146" ref="BH218:BH247">SUM(AO218:BG218)</f>
        <v>1111</v>
      </c>
      <c r="BI218" s="37">
        <f t="shared" si="128"/>
        <v>540</v>
      </c>
      <c r="BJ218" s="37">
        <f t="shared" si="129"/>
        <v>467</v>
      </c>
      <c r="BK218" s="13">
        <f t="shared" si="130"/>
        <v>1007</v>
      </c>
      <c r="BL218" s="38">
        <f>BK218*($BI$412/($BI$412+$BJ$412))</f>
        <v>264.70349296287475</v>
      </c>
      <c r="BM218" s="38">
        <f>BK218*($BJ$412/($BI$412+$BJ$412))</f>
        <v>742.2965070371254</v>
      </c>
      <c r="BN218" s="39">
        <f t="shared" si="131"/>
        <v>1.8338579849976984E-86</v>
      </c>
      <c r="BO218" s="40"/>
      <c r="BP218" s="13">
        <v>2.62</v>
      </c>
      <c r="BQ218" s="40">
        <v>2.14</v>
      </c>
      <c r="BR218" s="41"/>
      <c r="BS218" s="41"/>
      <c r="BT218" s="41"/>
      <c r="BU218" s="41"/>
      <c r="BV218" s="41"/>
      <c r="BW218" s="41"/>
      <c r="BY218" s="40"/>
      <c r="BZ218" s="40"/>
      <c r="CA218" s="40"/>
    </row>
    <row r="219" spans="1:79" ht="15.75">
      <c r="A219" s="29" t="s">
        <v>863</v>
      </c>
      <c r="B219" s="129" t="s">
        <v>864</v>
      </c>
      <c r="C219" s="30"/>
      <c r="D219" s="31" t="s">
        <v>821</v>
      </c>
      <c r="E219" s="31" t="s">
        <v>535</v>
      </c>
      <c r="F219" s="31" t="s">
        <v>536</v>
      </c>
      <c r="G219" s="32">
        <f>($T219/$V$412)/((MAX($S219,1))/$U$412)</f>
        <v>10.442883112153563</v>
      </c>
      <c r="H219" s="32"/>
      <c r="I219" s="59" t="s">
        <v>1</v>
      </c>
      <c r="J219" s="34" t="s">
        <v>958</v>
      </c>
      <c r="K219" s="33">
        <v>158</v>
      </c>
      <c r="L219" s="2">
        <v>1011</v>
      </c>
      <c r="M219" s="33">
        <v>398</v>
      </c>
      <c r="N219" s="2">
        <v>1591</v>
      </c>
      <c r="O219" s="33">
        <v>852</v>
      </c>
      <c r="P219" s="2">
        <v>1290</v>
      </c>
      <c r="Q219" s="33">
        <v>6224</v>
      </c>
      <c r="R219" s="2">
        <v>20080</v>
      </c>
      <c r="S219" s="33">
        <f t="shared" si="138"/>
        <v>3311</v>
      </c>
      <c r="T219" s="33">
        <f t="shared" si="139"/>
        <v>28293</v>
      </c>
      <c r="U219" s="35">
        <f>(S219+T219)*($S$412/($S$412+$T$412))</f>
        <v>17381.30706288875</v>
      </c>
      <c r="V219" s="35">
        <f>(S219+T219)*($T$412/($S$412+$T$412))</f>
        <v>14222.692937111251</v>
      </c>
      <c r="W219" s="36">
        <f>CHITEST(S219:T219,U219:V219)</f>
        <v>0</v>
      </c>
      <c r="X219" s="36"/>
      <c r="Y219" s="37">
        <v>23</v>
      </c>
      <c r="Z219" s="37">
        <v>48</v>
      </c>
      <c r="AA219" s="37">
        <v>134</v>
      </c>
      <c r="AB219" s="37">
        <v>414</v>
      </c>
      <c r="AC219" s="37">
        <v>397</v>
      </c>
      <c r="AD219" s="37">
        <v>777</v>
      </c>
      <c r="AE219" s="37">
        <v>667</v>
      </c>
      <c r="AF219" s="37">
        <v>716</v>
      </c>
      <c r="AG219" s="37">
        <v>279</v>
      </c>
      <c r="AH219" s="37">
        <v>549</v>
      </c>
      <c r="AI219" s="37">
        <v>226</v>
      </c>
      <c r="AJ219" s="37">
        <v>644</v>
      </c>
      <c r="AK219" s="37">
        <v>337</v>
      </c>
      <c r="AL219" s="37">
        <v>773</v>
      </c>
      <c r="AM219" s="30">
        <v>5984</v>
      </c>
      <c r="AO219" s="37">
        <v>297</v>
      </c>
      <c r="AP219" s="37">
        <v>211</v>
      </c>
      <c r="AQ219" s="37">
        <v>151</v>
      </c>
      <c r="AR219" s="37">
        <v>392</v>
      </c>
      <c r="AS219" s="37">
        <v>209</v>
      </c>
      <c r="AT219" s="37">
        <v>848</v>
      </c>
      <c r="AU219" s="37">
        <v>199</v>
      </c>
      <c r="AV219" s="37">
        <v>195</v>
      </c>
      <c r="AW219" s="37">
        <v>73</v>
      </c>
      <c r="AX219" s="37">
        <v>134</v>
      </c>
      <c r="AY219" s="37">
        <v>110</v>
      </c>
      <c r="AZ219" s="37">
        <v>141</v>
      </c>
      <c r="BA219" s="37">
        <v>332</v>
      </c>
      <c r="BB219" s="37">
        <v>246</v>
      </c>
      <c r="BC219" s="37">
        <v>215</v>
      </c>
      <c r="BD219" s="37">
        <v>212</v>
      </c>
      <c r="BE219" s="37">
        <v>191</v>
      </c>
      <c r="BF219" s="37">
        <v>119</v>
      </c>
      <c r="BG219" s="37">
        <v>227</v>
      </c>
      <c r="BH219" s="30">
        <f t="shared" si="146"/>
        <v>4502</v>
      </c>
      <c r="BI219" s="37">
        <f t="shared" si="128"/>
        <v>1916</v>
      </c>
      <c r="BJ219" s="37">
        <f t="shared" si="129"/>
        <v>2090</v>
      </c>
      <c r="BK219" s="13">
        <f t="shared" si="130"/>
        <v>4006</v>
      </c>
      <c r="BL219" s="38">
        <f>BK219*($BI$412/($BI$412+$BJ$412))</f>
        <v>1053.030975977434</v>
      </c>
      <c r="BM219" s="38">
        <f>BK219*($BJ$412/($BI$412+$BJ$412))</f>
        <v>2952.969024022566</v>
      </c>
      <c r="BN219" s="39">
        <f t="shared" si="131"/>
        <v>1.19854395016316E-210</v>
      </c>
      <c r="BO219" s="40"/>
      <c r="BP219" s="13">
        <v>6.07</v>
      </c>
      <c r="BQ219" s="40">
        <v>12.62</v>
      </c>
      <c r="BR219" s="41"/>
      <c r="BS219" s="41"/>
      <c r="BT219" s="41"/>
      <c r="BU219" s="41"/>
      <c r="BV219" s="41"/>
      <c r="BW219" s="41"/>
      <c r="BY219" s="40"/>
      <c r="BZ219" s="40"/>
      <c r="CA219" s="40"/>
    </row>
    <row r="220" spans="1:79" ht="15.75">
      <c r="A220" s="29" t="s">
        <v>865</v>
      </c>
      <c r="B220" s="129" t="s">
        <v>866</v>
      </c>
      <c r="C220" s="30"/>
      <c r="D220" s="31" t="s">
        <v>534</v>
      </c>
      <c r="E220" s="31" t="s">
        <v>535</v>
      </c>
      <c r="F220" s="31" t="s">
        <v>536</v>
      </c>
      <c r="G220" s="32">
        <f>($T220/$V$412)/((MAX($S220,1))/$U$412)</f>
        <v>8.236001822398897</v>
      </c>
      <c r="H220" s="32"/>
      <c r="I220" s="59" t="s">
        <v>1</v>
      </c>
      <c r="J220" s="34" t="s">
        <v>894</v>
      </c>
      <c r="K220" s="33">
        <v>17</v>
      </c>
      <c r="L220" s="2">
        <v>200</v>
      </c>
      <c r="M220" s="33">
        <v>162</v>
      </c>
      <c r="N220" s="2">
        <v>869</v>
      </c>
      <c r="O220" s="33">
        <v>64</v>
      </c>
      <c r="P220" s="2">
        <v>187</v>
      </c>
      <c r="Q220" s="33">
        <v>454</v>
      </c>
      <c r="R220" s="2">
        <v>1669</v>
      </c>
      <c r="S220" s="33">
        <f t="shared" si="138"/>
        <v>468</v>
      </c>
      <c r="T220" s="33">
        <f t="shared" si="139"/>
        <v>3154</v>
      </c>
      <c r="U220" s="35">
        <f>(S220+T220)*($S$412/($S$412+$T$412))</f>
        <v>1991.9976642761376</v>
      </c>
      <c r="V220" s="35">
        <f>(S220+T220)*($T$412/($S$412+$T$412))</f>
        <v>1630.0023357238624</v>
      </c>
      <c r="W220" s="36">
        <f>CHITEST(S220:T220,U220:V220)</f>
        <v>0</v>
      </c>
      <c r="X220" s="36"/>
      <c r="Y220" s="37">
        <v>133</v>
      </c>
      <c r="Z220" s="37">
        <v>146</v>
      </c>
      <c r="AA220" s="37">
        <v>78</v>
      </c>
      <c r="AB220" s="37">
        <v>222</v>
      </c>
      <c r="AC220" s="37">
        <v>198</v>
      </c>
      <c r="AD220" s="37">
        <v>466</v>
      </c>
      <c r="AE220" s="37">
        <v>301</v>
      </c>
      <c r="AF220" s="37">
        <v>387</v>
      </c>
      <c r="AG220" s="37">
        <v>317</v>
      </c>
      <c r="AH220" s="37">
        <v>656</v>
      </c>
      <c r="AI220" s="37">
        <v>111</v>
      </c>
      <c r="AJ220" s="37">
        <v>216</v>
      </c>
      <c r="AK220" s="37">
        <v>77</v>
      </c>
      <c r="AL220" s="37">
        <v>175</v>
      </c>
      <c r="AM220" s="30">
        <v>3483</v>
      </c>
      <c r="AO220" s="37">
        <v>59</v>
      </c>
      <c r="AP220" s="37">
        <v>24</v>
      </c>
      <c r="AQ220" s="37">
        <v>17</v>
      </c>
      <c r="AR220" s="37">
        <v>31</v>
      </c>
      <c r="AS220" s="37">
        <v>30</v>
      </c>
      <c r="AT220" s="37">
        <v>81</v>
      </c>
      <c r="AU220" s="37">
        <v>47</v>
      </c>
      <c r="AV220" s="37">
        <v>26</v>
      </c>
      <c r="AW220" s="37">
        <v>17</v>
      </c>
      <c r="AX220" s="37">
        <v>44</v>
      </c>
      <c r="AY220" s="37">
        <v>17</v>
      </c>
      <c r="AZ220" s="37">
        <v>30</v>
      </c>
      <c r="BA220" s="37">
        <v>59</v>
      </c>
      <c r="BB220" s="37">
        <v>42</v>
      </c>
      <c r="BC220" s="37">
        <v>35</v>
      </c>
      <c r="BD220" s="37">
        <v>30</v>
      </c>
      <c r="BE220" s="37">
        <v>53</v>
      </c>
      <c r="BF220" s="37">
        <v>19</v>
      </c>
      <c r="BG220" s="37">
        <v>55</v>
      </c>
      <c r="BH220" s="30">
        <f t="shared" si="146"/>
        <v>716</v>
      </c>
      <c r="BI220" s="37">
        <f t="shared" si="128"/>
        <v>232</v>
      </c>
      <c r="BJ220" s="37">
        <f t="shared" si="129"/>
        <v>399</v>
      </c>
      <c r="BK220" s="13">
        <f t="shared" si="130"/>
        <v>631</v>
      </c>
      <c r="BL220" s="38">
        <f>BK220*($BI$412/($BI$412+$BJ$412))</f>
        <v>165.86683620613104</v>
      </c>
      <c r="BM220" s="38">
        <f>BK220*($BJ$412/($BI$412+$BJ$412))</f>
        <v>465.133163793869</v>
      </c>
      <c r="BN220" s="39">
        <f t="shared" si="131"/>
        <v>2.2192675216376245E-09</v>
      </c>
      <c r="BO220" s="40"/>
      <c r="BP220" s="13">
        <v>7.05</v>
      </c>
      <c r="BQ220" s="40">
        <v>8.79</v>
      </c>
      <c r="BR220" s="41"/>
      <c r="BS220" s="41"/>
      <c r="BT220" s="41"/>
      <c r="BU220" s="41"/>
      <c r="BV220" s="41"/>
      <c r="BW220" s="41"/>
      <c r="BY220" s="40"/>
      <c r="BZ220" s="40"/>
      <c r="CA220" s="40"/>
    </row>
    <row r="221" spans="1:79" ht="15.75">
      <c r="A221" s="29" t="s">
        <v>369</v>
      </c>
      <c r="B221" s="129" t="s">
        <v>1010</v>
      </c>
      <c r="C221" s="30"/>
      <c r="D221" s="31" t="s">
        <v>534</v>
      </c>
      <c r="E221" s="31" t="s">
        <v>535</v>
      </c>
      <c r="F221" s="31" t="s">
        <v>536</v>
      </c>
      <c r="G221" s="32">
        <f>($T221/$V$412)/((MAX($S221,1))/$U$412)</f>
        <v>5.568872604365325</v>
      </c>
      <c r="H221" s="32"/>
      <c r="I221" s="59" t="s">
        <v>1</v>
      </c>
      <c r="J221" s="53" t="s">
        <v>753</v>
      </c>
      <c r="K221" s="33">
        <v>48</v>
      </c>
      <c r="L221" s="2">
        <v>954</v>
      </c>
      <c r="M221" s="33">
        <v>251</v>
      </c>
      <c r="N221" s="2">
        <v>1869</v>
      </c>
      <c r="O221" s="33">
        <v>38</v>
      </c>
      <c r="P221" s="2">
        <v>481</v>
      </c>
      <c r="Q221" s="33">
        <v>850</v>
      </c>
      <c r="R221" s="2">
        <v>3961</v>
      </c>
      <c r="S221" s="33">
        <f t="shared" si="138"/>
        <v>1521</v>
      </c>
      <c r="T221" s="33">
        <f t="shared" si="139"/>
        <v>6931</v>
      </c>
      <c r="U221" s="35">
        <f>(S221+T221)*($S$412/($S$412+$T$412))</f>
        <v>4648.361197808369</v>
      </c>
      <c r="V221" s="35">
        <f>(S221+T221)*($T$412/($S$412+$T$412))</f>
        <v>3803.6388021916305</v>
      </c>
      <c r="W221" s="36">
        <f>CHITEST(S221:T221,U221:V221)</f>
        <v>0</v>
      </c>
      <c r="X221" s="36"/>
      <c r="Y221" s="37">
        <v>3</v>
      </c>
      <c r="Z221" s="37">
        <v>0</v>
      </c>
      <c r="AA221" s="37">
        <v>4</v>
      </c>
      <c r="AB221" s="37">
        <v>4</v>
      </c>
      <c r="AC221" s="37">
        <v>45</v>
      </c>
      <c r="AD221" s="37">
        <v>138</v>
      </c>
      <c r="AE221" s="37">
        <v>156</v>
      </c>
      <c r="AF221" s="37">
        <v>283</v>
      </c>
      <c r="AG221" s="37">
        <v>172</v>
      </c>
      <c r="AH221" s="37">
        <v>283</v>
      </c>
      <c r="AI221" s="37">
        <v>6</v>
      </c>
      <c r="AJ221" s="37">
        <v>31</v>
      </c>
      <c r="AK221" s="37">
        <v>2</v>
      </c>
      <c r="AL221" s="37">
        <v>17</v>
      </c>
      <c r="AM221" s="30">
        <v>1144</v>
      </c>
      <c r="AO221" s="37">
        <v>167</v>
      </c>
      <c r="AP221" s="37">
        <v>96</v>
      </c>
      <c r="AQ221" s="37">
        <v>60</v>
      </c>
      <c r="AR221" s="37">
        <v>267</v>
      </c>
      <c r="AS221" s="37">
        <v>141</v>
      </c>
      <c r="AT221" s="37">
        <v>606</v>
      </c>
      <c r="AU221" s="37">
        <v>111</v>
      </c>
      <c r="AV221" s="37">
        <v>99</v>
      </c>
      <c r="AW221" s="37">
        <v>41</v>
      </c>
      <c r="AX221" s="37">
        <v>88</v>
      </c>
      <c r="AY221" s="37">
        <v>84</v>
      </c>
      <c r="AZ221" s="37">
        <v>108</v>
      </c>
      <c r="BA221" s="37">
        <v>185</v>
      </c>
      <c r="BB221" s="37">
        <v>115</v>
      </c>
      <c r="BC221" s="37">
        <v>109</v>
      </c>
      <c r="BD221" s="37">
        <v>104</v>
      </c>
      <c r="BE221" s="37">
        <v>132</v>
      </c>
      <c r="BF221" s="37">
        <v>61</v>
      </c>
      <c r="BG221" s="37">
        <v>148</v>
      </c>
      <c r="BH221" s="30">
        <f t="shared" si="146"/>
        <v>2722</v>
      </c>
      <c r="BI221" s="37">
        <f t="shared" si="128"/>
        <v>1265</v>
      </c>
      <c r="BJ221" s="37">
        <f t="shared" si="129"/>
        <v>1213</v>
      </c>
      <c r="BK221" s="13">
        <f t="shared" si="130"/>
        <v>2478</v>
      </c>
      <c r="BL221" s="38">
        <f>BK221*($BI$412/($BI$412+$BJ$412))</f>
        <v>651.3756261787523</v>
      </c>
      <c r="BM221" s="38">
        <f>BK221*($BJ$412/($BI$412+$BJ$412))</f>
        <v>1826.624373821248</v>
      </c>
      <c r="BN221" s="39">
        <f t="shared" si="131"/>
        <v>1.4714105835530277E-172</v>
      </c>
      <c r="BO221" s="40"/>
      <c r="BP221" s="13">
        <v>11.86</v>
      </c>
      <c r="BQ221" s="40">
        <v>5.45</v>
      </c>
      <c r="BR221" s="41"/>
      <c r="BS221" s="41"/>
      <c r="BT221" s="41"/>
      <c r="BU221" s="41"/>
      <c r="BV221" s="41"/>
      <c r="BW221" s="41"/>
      <c r="BY221" s="40"/>
      <c r="BZ221" s="40"/>
      <c r="CA221" s="40"/>
    </row>
    <row r="222" spans="1:75" ht="15.75">
      <c r="A222" s="43"/>
      <c r="B222" s="131"/>
      <c r="D222" s="31"/>
      <c r="E222" s="31"/>
      <c r="F222" s="31"/>
      <c r="G222" s="32"/>
      <c r="H222" s="32"/>
      <c r="I222" s="59"/>
      <c r="J222" s="34"/>
      <c r="K222" s="34"/>
      <c r="L222" s="34"/>
      <c r="M222" s="34"/>
      <c r="N222" s="34"/>
      <c r="O222" s="34"/>
      <c r="P222" s="34"/>
      <c r="Q222" s="34"/>
      <c r="R222" s="34"/>
      <c r="S222" s="33">
        <f t="shared" si="138"/>
        <v>0</v>
      </c>
      <c r="T222" s="33">
        <f t="shared" si="139"/>
        <v>0</v>
      </c>
      <c r="U222" s="33"/>
      <c r="V222" s="33"/>
      <c r="W222" s="36"/>
      <c r="X222" s="36"/>
      <c r="BH222" s="30"/>
      <c r="BI222" s="37">
        <f t="shared" si="128"/>
      </c>
      <c r="BJ222" s="37">
        <f t="shared" si="129"/>
      </c>
      <c r="BL222" s="38"/>
      <c r="BM222" s="38"/>
      <c r="BN222" s="39"/>
      <c r="BO222" s="40"/>
      <c r="BQ222" s="40"/>
      <c r="BR222" s="41"/>
      <c r="BS222" s="41"/>
      <c r="BT222" s="41"/>
      <c r="BU222" s="41"/>
      <c r="BV222" s="41"/>
      <c r="BW222" s="41"/>
    </row>
    <row r="223" spans="1:79" ht="15.75">
      <c r="A223" s="29" t="s">
        <v>645</v>
      </c>
      <c r="B223" s="129" t="s">
        <v>646</v>
      </c>
      <c r="C223" s="30"/>
      <c r="D223" s="31" t="s">
        <v>534</v>
      </c>
      <c r="E223" s="31" t="s">
        <v>535</v>
      </c>
      <c r="F223" s="31" t="s">
        <v>536</v>
      </c>
      <c r="G223" s="32">
        <f aca="true" t="shared" si="147" ref="G223:G239">($T223/$V$412)/((MAX($S223,1))/$U$412)</f>
        <v>13.206377623045995</v>
      </c>
      <c r="H223" s="32"/>
      <c r="I223" s="59" t="s">
        <v>426</v>
      </c>
      <c r="J223" s="34" t="s">
        <v>959</v>
      </c>
      <c r="K223" s="33">
        <v>5</v>
      </c>
      <c r="L223" s="2">
        <v>140</v>
      </c>
      <c r="M223" s="33">
        <v>97</v>
      </c>
      <c r="N223" s="2">
        <v>713</v>
      </c>
      <c r="O223" s="33">
        <v>10</v>
      </c>
      <c r="P223" s="2">
        <v>93</v>
      </c>
      <c r="Q223" s="33">
        <v>312</v>
      </c>
      <c r="R223" s="2">
        <v>1558</v>
      </c>
      <c r="S223" s="33">
        <f t="shared" si="138"/>
        <v>248</v>
      </c>
      <c r="T223" s="33">
        <f t="shared" si="139"/>
        <v>2680</v>
      </c>
      <c r="U223" s="35">
        <f aca="true" t="shared" si="148" ref="U223:U239">(S223+T223)*($S$412/($S$412+$T$412))</f>
        <v>1610.317272501527</v>
      </c>
      <c r="V223" s="35">
        <f aca="true" t="shared" si="149" ref="V223:V239">(S223+T223)*($T$412/($S$412+$T$412))</f>
        <v>1317.682727498473</v>
      </c>
      <c r="W223" s="36">
        <f aca="true" t="shared" si="150" ref="W223:W239">CHITEST(S223:T223,U223:V223)</f>
        <v>0</v>
      </c>
      <c r="X223" s="36"/>
      <c r="Y223" s="37">
        <v>2</v>
      </c>
      <c r="Z223" s="37">
        <v>0</v>
      </c>
      <c r="AA223" s="37">
        <v>2</v>
      </c>
      <c r="AB223" s="37">
        <v>14</v>
      </c>
      <c r="AC223" s="37">
        <v>58</v>
      </c>
      <c r="AD223" s="37">
        <v>106</v>
      </c>
      <c r="AE223" s="37">
        <v>74</v>
      </c>
      <c r="AF223" s="37">
        <v>102</v>
      </c>
      <c r="AG223" s="37">
        <v>80</v>
      </c>
      <c r="AH223" s="37">
        <v>70</v>
      </c>
      <c r="AI223" s="37">
        <v>10</v>
      </c>
      <c r="AJ223" s="37">
        <v>21</v>
      </c>
      <c r="AK223" s="37">
        <v>10</v>
      </c>
      <c r="AL223" s="37">
        <v>26</v>
      </c>
      <c r="AM223" s="30">
        <v>575</v>
      </c>
      <c r="AO223" s="37">
        <v>15</v>
      </c>
      <c r="AP223" s="37">
        <v>21</v>
      </c>
      <c r="AQ223" s="37">
        <v>15</v>
      </c>
      <c r="AR223" s="37">
        <v>32</v>
      </c>
      <c r="AS223" s="37">
        <v>34</v>
      </c>
      <c r="AT223" s="37">
        <v>96</v>
      </c>
      <c r="AU223" s="37">
        <v>17</v>
      </c>
      <c r="AV223" s="37">
        <v>13</v>
      </c>
      <c r="AW223" s="37">
        <v>7</v>
      </c>
      <c r="AX223" s="37">
        <v>8</v>
      </c>
      <c r="AY223" s="37">
        <v>4</v>
      </c>
      <c r="AZ223" s="37">
        <v>19</v>
      </c>
      <c r="BA223" s="37">
        <v>19</v>
      </c>
      <c r="BB223" s="37">
        <v>13</v>
      </c>
      <c r="BC223" s="37">
        <v>16</v>
      </c>
      <c r="BD223" s="37">
        <v>9</v>
      </c>
      <c r="BE223" s="37">
        <v>11</v>
      </c>
      <c r="BF223" s="37">
        <v>6</v>
      </c>
      <c r="BG223" s="37">
        <v>12</v>
      </c>
      <c r="BH223" s="30">
        <f t="shared" si="146"/>
        <v>367</v>
      </c>
      <c r="BI223" s="37">
        <f t="shared" si="128"/>
        <v>199</v>
      </c>
      <c r="BJ223" s="37">
        <f t="shared" si="129"/>
        <v>124</v>
      </c>
      <c r="BK223" s="13">
        <f t="shared" si="130"/>
        <v>323</v>
      </c>
      <c r="BL223" s="38">
        <f aca="true" t="shared" si="151" ref="BL223:BL239">BK223*($BI$412/($BI$412+$BJ$412))</f>
        <v>84.90489396922396</v>
      </c>
      <c r="BM223" s="38">
        <f aca="true" t="shared" si="152" ref="BM223:BM239">BK223*($BJ$412/($BI$412+$BJ$412))</f>
        <v>238.09510603077604</v>
      </c>
      <c r="BN223" s="39">
        <f t="shared" si="131"/>
        <v>3.76063282696487E-47</v>
      </c>
      <c r="BO223" s="40"/>
      <c r="BP223" s="13">
        <v>25.26</v>
      </c>
      <c r="BQ223" s="40">
        <v>13.07</v>
      </c>
      <c r="BR223" s="41"/>
      <c r="BS223" s="41"/>
      <c r="BT223" s="41"/>
      <c r="BU223" s="41"/>
      <c r="BV223" s="41"/>
      <c r="BW223" s="41"/>
      <c r="BY223" s="40"/>
      <c r="BZ223" s="40"/>
      <c r="CA223" s="40"/>
    </row>
    <row r="224" spans="1:79" ht="15.75">
      <c r="A224" s="47" t="s">
        <v>556</v>
      </c>
      <c r="B224" s="133" t="s">
        <v>342</v>
      </c>
      <c r="C224" s="30"/>
      <c r="D224" s="44" t="s">
        <v>534</v>
      </c>
      <c r="E224" s="44" t="s">
        <v>557</v>
      </c>
      <c r="F224" s="44" t="s">
        <v>815</v>
      </c>
      <c r="G224" s="87">
        <f t="shared" si="147"/>
        <v>1.5340257383302407</v>
      </c>
      <c r="H224" s="87"/>
      <c r="I224" s="59" t="s">
        <v>426</v>
      </c>
      <c r="J224" s="34" t="s">
        <v>1081</v>
      </c>
      <c r="K224" s="69">
        <v>41</v>
      </c>
      <c r="L224" s="2">
        <v>200</v>
      </c>
      <c r="M224" s="69">
        <v>90</v>
      </c>
      <c r="N224" s="2">
        <v>243</v>
      </c>
      <c r="O224" s="69">
        <v>118</v>
      </c>
      <c r="P224" s="2">
        <v>307</v>
      </c>
      <c r="Q224" s="69">
        <v>181</v>
      </c>
      <c r="R224" s="2">
        <v>322</v>
      </c>
      <c r="S224" s="33">
        <f t="shared" si="138"/>
        <v>666</v>
      </c>
      <c r="T224" s="33">
        <f t="shared" si="139"/>
        <v>836</v>
      </c>
      <c r="U224" s="35">
        <f t="shared" si="148"/>
        <v>826.0575626015346</v>
      </c>
      <c r="V224" s="35">
        <f t="shared" si="149"/>
        <v>675.9424373984654</v>
      </c>
      <c r="W224" s="36">
        <f>CHITEST(S224:T224,U224:V224)</f>
        <v>1.0289474592342404E-16</v>
      </c>
      <c r="X224" s="36"/>
      <c r="Y224" s="37">
        <v>49</v>
      </c>
      <c r="Z224" s="37">
        <v>27</v>
      </c>
      <c r="AA224" s="37">
        <v>73</v>
      </c>
      <c r="AB224" s="37">
        <v>96</v>
      </c>
      <c r="AC224" s="37">
        <v>195</v>
      </c>
      <c r="AD224" s="37">
        <v>452</v>
      </c>
      <c r="AE224" s="37">
        <v>346</v>
      </c>
      <c r="AF224" s="37">
        <v>451</v>
      </c>
      <c r="AG224" s="37">
        <v>162</v>
      </c>
      <c r="AH224" s="37">
        <v>435</v>
      </c>
      <c r="AI224" s="37">
        <v>41</v>
      </c>
      <c r="AJ224" s="37">
        <v>181</v>
      </c>
      <c r="AK224" s="37">
        <v>88</v>
      </c>
      <c r="AL224" s="37">
        <v>237</v>
      </c>
      <c r="AM224" s="30">
        <f>SUM(Y224:AL224)</f>
        <v>2833</v>
      </c>
      <c r="AO224" s="48">
        <v>72</v>
      </c>
      <c r="AP224" s="48">
        <v>62</v>
      </c>
      <c r="AQ224" s="48">
        <v>32</v>
      </c>
      <c r="AR224" s="48">
        <v>65</v>
      </c>
      <c r="AS224" s="48">
        <v>29</v>
      </c>
      <c r="AT224" s="48">
        <v>95</v>
      </c>
      <c r="AU224" s="48">
        <v>39</v>
      </c>
      <c r="AV224" s="48">
        <v>38</v>
      </c>
      <c r="AW224" s="48">
        <v>5</v>
      </c>
      <c r="AX224" s="48">
        <v>32</v>
      </c>
      <c r="AY224" s="48">
        <v>34</v>
      </c>
      <c r="AZ224" s="48">
        <v>46</v>
      </c>
      <c r="BA224" s="48">
        <v>90</v>
      </c>
      <c r="BB224" s="48">
        <v>62</v>
      </c>
      <c r="BC224" s="48">
        <v>54</v>
      </c>
      <c r="BD224" s="48">
        <v>61</v>
      </c>
      <c r="BE224" s="48">
        <v>46</v>
      </c>
      <c r="BF224" s="48">
        <v>39</v>
      </c>
      <c r="BG224" s="48">
        <v>65</v>
      </c>
      <c r="BH224" s="30">
        <f>SUM(AO224:BG224)</f>
        <v>966</v>
      </c>
      <c r="BI224" s="37">
        <f>IF(SUM(AR224:AW224)&gt;0,SUM(AR224:AW224),"")</f>
        <v>271</v>
      </c>
      <c r="BJ224" s="37">
        <f>IF((AO224+SUM(AY224:BG224))&gt;0,(AO224+SUM(AY224:BG224)),"")</f>
        <v>569</v>
      </c>
      <c r="BK224" s="13">
        <f>IF((BI224+BJ224)&gt;0,(BI224+BJ224),"")</f>
        <v>840</v>
      </c>
      <c r="BL224" s="38">
        <f t="shared" si="151"/>
        <v>220.80529700974654</v>
      </c>
      <c r="BM224" s="38">
        <f t="shared" si="152"/>
        <v>619.1947029902535</v>
      </c>
      <c r="BN224" s="39">
        <f>CHITEST(BI224:BJ224,BL224:BM224)</f>
        <v>8.340270708738337E-05</v>
      </c>
      <c r="BO224" s="40"/>
      <c r="BP224" s="13">
        <v>1.58</v>
      </c>
      <c r="BQ224" s="40">
        <v>1.49</v>
      </c>
      <c r="BR224" s="41"/>
      <c r="BS224" s="41"/>
      <c r="BT224" s="41"/>
      <c r="BU224" s="41"/>
      <c r="BV224" s="41"/>
      <c r="BW224" s="41"/>
      <c r="BY224" s="40"/>
      <c r="BZ224" s="40"/>
      <c r="CA224" s="40"/>
    </row>
    <row r="225" spans="1:79" ht="15.75">
      <c r="A225" s="29" t="s">
        <v>269</v>
      </c>
      <c r="B225" s="129" t="s">
        <v>270</v>
      </c>
      <c r="C225" s="30"/>
      <c r="D225" s="31" t="s">
        <v>534</v>
      </c>
      <c r="E225" s="31" t="s">
        <v>535</v>
      </c>
      <c r="F225" s="31" t="s">
        <v>536</v>
      </c>
      <c r="G225" s="32">
        <f t="shared" si="147"/>
        <v>6.0066517879418715</v>
      </c>
      <c r="H225" s="32"/>
      <c r="I225" s="59" t="s">
        <v>426</v>
      </c>
      <c r="J225" s="34" t="s">
        <v>1092</v>
      </c>
      <c r="K225" s="33">
        <v>5</v>
      </c>
      <c r="L225" s="2">
        <v>121</v>
      </c>
      <c r="M225" s="33">
        <v>26</v>
      </c>
      <c r="N225" s="2">
        <v>188</v>
      </c>
      <c r="O225" s="33">
        <v>39</v>
      </c>
      <c r="P225" s="2">
        <v>153</v>
      </c>
      <c r="Q225" s="33">
        <v>243</v>
      </c>
      <c r="R225" s="2">
        <v>1106</v>
      </c>
      <c r="S225" s="33">
        <f t="shared" si="138"/>
        <v>318</v>
      </c>
      <c r="T225" s="33">
        <f t="shared" si="139"/>
        <v>1563</v>
      </c>
      <c r="U225" s="35">
        <f t="shared" si="148"/>
        <v>1034.4968543631735</v>
      </c>
      <c r="V225" s="35">
        <f t="shared" si="149"/>
        <v>846.5031456368264</v>
      </c>
      <c r="W225" s="36">
        <f t="shared" si="150"/>
        <v>8.527390808329653E-242</v>
      </c>
      <c r="X225" s="36"/>
      <c r="Y225" s="37">
        <v>4</v>
      </c>
      <c r="Z225" s="37">
        <v>1</v>
      </c>
      <c r="AA225" s="37">
        <v>11</v>
      </c>
      <c r="AB225" s="37">
        <v>22</v>
      </c>
      <c r="AC225" s="37">
        <v>32</v>
      </c>
      <c r="AD225" s="37">
        <v>75</v>
      </c>
      <c r="AE225" s="37">
        <v>79</v>
      </c>
      <c r="AF225" s="37">
        <v>137</v>
      </c>
      <c r="AG225" s="37">
        <v>101</v>
      </c>
      <c r="AH225" s="37">
        <v>107</v>
      </c>
      <c r="AI225" s="37">
        <v>16</v>
      </c>
      <c r="AJ225" s="37">
        <v>55</v>
      </c>
      <c r="AK225" s="37">
        <v>50</v>
      </c>
      <c r="AL225" s="37">
        <v>68</v>
      </c>
      <c r="AM225" s="30">
        <v>758</v>
      </c>
      <c r="AO225" s="37">
        <v>22</v>
      </c>
      <c r="AP225" s="37">
        <v>16</v>
      </c>
      <c r="AQ225" s="37">
        <v>11</v>
      </c>
      <c r="AR225" s="37">
        <v>32</v>
      </c>
      <c r="AS225" s="37">
        <v>13</v>
      </c>
      <c r="AT225" s="37">
        <v>60</v>
      </c>
      <c r="AU225" s="37">
        <v>8</v>
      </c>
      <c r="AV225" s="37">
        <v>3</v>
      </c>
      <c r="AW225" s="37">
        <v>3</v>
      </c>
      <c r="AX225" s="37">
        <v>7</v>
      </c>
      <c r="AY225" s="37">
        <v>6</v>
      </c>
      <c r="AZ225" s="37">
        <v>14</v>
      </c>
      <c r="BA225" s="37">
        <v>18</v>
      </c>
      <c r="BB225" s="37">
        <v>14</v>
      </c>
      <c r="BC225" s="37">
        <v>15</v>
      </c>
      <c r="BD225" s="37">
        <v>3</v>
      </c>
      <c r="BE225" s="37">
        <v>10</v>
      </c>
      <c r="BF225" s="37">
        <v>1</v>
      </c>
      <c r="BG225" s="37">
        <v>12</v>
      </c>
      <c r="BH225" s="30">
        <f t="shared" si="146"/>
        <v>268</v>
      </c>
      <c r="BI225" s="37">
        <f t="shared" si="128"/>
        <v>119</v>
      </c>
      <c r="BJ225" s="37">
        <f t="shared" si="129"/>
        <v>115</v>
      </c>
      <c r="BK225" s="13">
        <f t="shared" si="130"/>
        <v>234</v>
      </c>
      <c r="BL225" s="38">
        <f t="shared" si="151"/>
        <v>61.51004702414368</v>
      </c>
      <c r="BM225" s="38">
        <f t="shared" si="152"/>
        <v>172.48995297585634</v>
      </c>
      <c r="BN225" s="39">
        <f t="shared" si="131"/>
        <v>1.3682532394353228E-17</v>
      </c>
      <c r="BO225" s="40"/>
      <c r="BP225" s="13">
        <v>5.66</v>
      </c>
      <c r="BQ225" s="40">
        <v>6.33</v>
      </c>
      <c r="BR225" s="41"/>
      <c r="BS225" s="41"/>
      <c r="BT225" s="41"/>
      <c r="BU225" s="41"/>
      <c r="BV225" s="41"/>
      <c r="BW225" s="41"/>
      <c r="BY225" s="40"/>
      <c r="BZ225" s="40"/>
      <c r="CA225" s="40"/>
    </row>
    <row r="226" spans="1:79" ht="15.75">
      <c r="A226" s="29" t="s">
        <v>888</v>
      </c>
      <c r="B226" s="129" t="s">
        <v>58</v>
      </c>
      <c r="C226" s="30"/>
      <c r="D226" s="31" t="s">
        <v>534</v>
      </c>
      <c r="E226" s="31" t="s">
        <v>535</v>
      </c>
      <c r="F226" s="31" t="s">
        <v>536</v>
      </c>
      <c r="G226" s="32">
        <f t="shared" si="147"/>
        <v>5.969403984148345</v>
      </c>
      <c r="H226" s="32"/>
      <c r="I226" s="59" t="s">
        <v>426</v>
      </c>
      <c r="J226" s="34" t="s">
        <v>1093</v>
      </c>
      <c r="K226" s="33">
        <v>13</v>
      </c>
      <c r="L226" s="2">
        <v>74</v>
      </c>
      <c r="M226" s="33">
        <v>27</v>
      </c>
      <c r="N226" s="2">
        <v>113</v>
      </c>
      <c r="O226" s="33">
        <v>6</v>
      </c>
      <c r="P226" s="2">
        <v>63</v>
      </c>
      <c r="Q226" s="33">
        <v>153</v>
      </c>
      <c r="R226" s="2">
        <v>469</v>
      </c>
      <c r="S226" s="33">
        <f t="shared" si="138"/>
        <v>156</v>
      </c>
      <c r="T226" s="33">
        <f t="shared" si="139"/>
        <v>762</v>
      </c>
      <c r="U226" s="35">
        <f t="shared" si="148"/>
        <v>504.87406289494595</v>
      </c>
      <c r="V226" s="35">
        <f t="shared" si="149"/>
        <v>413.12593710505405</v>
      </c>
      <c r="W226" s="36">
        <f t="shared" si="150"/>
        <v>1.6323236737094928E-118</v>
      </c>
      <c r="X226" s="36"/>
      <c r="Y226" s="37">
        <v>9</v>
      </c>
      <c r="Z226" s="37">
        <v>6</v>
      </c>
      <c r="AA226" s="37">
        <v>11</v>
      </c>
      <c r="AB226" s="37">
        <v>17</v>
      </c>
      <c r="AC226" s="37">
        <v>40</v>
      </c>
      <c r="AD226" s="37">
        <v>84</v>
      </c>
      <c r="AE226" s="37">
        <v>65</v>
      </c>
      <c r="AF226" s="37">
        <v>87</v>
      </c>
      <c r="AG226" s="37">
        <v>40</v>
      </c>
      <c r="AH226" s="37">
        <v>101</v>
      </c>
      <c r="AI226" s="37">
        <v>7</v>
      </c>
      <c r="AJ226" s="37">
        <v>26</v>
      </c>
      <c r="AK226" s="37">
        <v>27</v>
      </c>
      <c r="AL226" s="37">
        <v>55</v>
      </c>
      <c r="AM226" s="30">
        <v>575</v>
      </c>
      <c r="AO226" s="34">
        <v>31</v>
      </c>
      <c r="AP226" s="34">
        <v>18</v>
      </c>
      <c r="AQ226" s="34">
        <v>9</v>
      </c>
      <c r="AR226" s="34">
        <v>35</v>
      </c>
      <c r="AS226" s="34">
        <v>20</v>
      </c>
      <c r="AT226" s="34">
        <v>60</v>
      </c>
      <c r="AU226" s="34">
        <v>31</v>
      </c>
      <c r="AV226" s="34">
        <v>9</v>
      </c>
      <c r="AW226" s="34">
        <v>5</v>
      </c>
      <c r="AX226" s="34">
        <v>16</v>
      </c>
      <c r="AY226" s="34">
        <v>23</v>
      </c>
      <c r="AZ226" s="34">
        <v>14</v>
      </c>
      <c r="BA226" s="34">
        <v>41</v>
      </c>
      <c r="BB226" s="34">
        <v>33</v>
      </c>
      <c r="BC226" s="34">
        <v>24</v>
      </c>
      <c r="BD226" s="34">
        <v>24</v>
      </c>
      <c r="BE226" s="34">
        <v>33</v>
      </c>
      <c r="BF226" s="34">
        <v>20</v>
      </c>
      <c r="BG226" s="34">
        <v>40</v>
      </c>
      <c r="BH226" s="30">
        <f t="shared" si="146"/>
        <v>486</v>
      </c>
      <c r="BI226" s="37">
        <f t="shared" si="128"/>
        <v>160</v>
      </c>
      <c r="BJ226" s="37">
        <f t="shared" si="129"/>
        <v>283</v>
      </c>
      <c r="BK226" s="13">
        <f t="shared" si="130"/>
        <v>443</v>
      </c>
      <c r="BL226" s="38">
        <f t="shared" si="151"/>
        <v>116.44850782775919</v>
      </c>
      <c r="BM226" s="38">
        <f t="shared" si="152"/>
        <v>326.55149217224084</v>
      </c>
      <c r="BN226" s="39">
        <f t="shared" si="131"/>
        <v>2.5927713026922363E-06</v>
      </c>
      <c r="BO226" s="40"/>
      <c r="BP226" s="13">
        <v>8.78</v>
      </c>
      <c r="BQ226" s="40">
        <v>5.69</v>
      </c>
      <c r="BR226" s="41"/>
      <c r="BS226" s="41"/>
      <c r="BT226" s="41"/>
      <c r="BU226" s="41"/>
      <c r="BV226" s="41"/>
      <c r="BW226" s="41"/>
      <c r="BY226" s="43"/>
      <c r="BZ226" s="43"/>
      <c r="CA226" s="43"/>
    </row>
    <row r="227" spans="1:79" ht="15.75">
      <c r="A227" s="29" t="s">
        <v>437</v>
      </c>
      <c r="B227" s="129" t="s">
        <v>438</v>
      </c>
      <c r="C227" s="30"/>
      <c r="D227" s="31" t="s">
        <v>534</v>
      </c>
      <c r="E227" s="31" t="s">
        <v>535</v>
      </c>
      <c r="F227" s="31" t="s">
        <v>536</v>
      </c>
      <c r="G227" s="32">
        <f t="shared" si="147"/>
        <v>3.3387619010717007</v>
      </c>
      <c r="H227" s="32"/>
      <c r="I227" s="59" t="s">
        <v>426</v>
      </c>
      <c r="J227" s="34" t="s">
        <v>960</v>
      </c>
      <c r="K227" s="33">
        <v>11</v>
      </c>
      <c r="L227" s="2">
        <v>143</v>
      </c>
      <c r="M227" s="33">
        <v>26</v>
      </c>
      <c r="N227" s="2">
        <v>197</v>
      </c>
      <c r="O227" s="33">
        <v>23</v>
      </c>
      <c r="P227" s="2">
        <v>129</v>
      </c>
      <c r="Q227" s="33">
        <v>104</v>
      </c>
      <c r="R227" s="2">
        <v>509</v>
      </c>
      <c r="S227" s="33">
        <f t="shared" si="138"/>
        <v>306</v>
      </c>
      <c r="T227" s="33">
        <f t="shared" si="139"/>
        <v>836</v>
      </c>
      <c r="U227" s="35">
        <f t="shared" si="148"/>
        <v>628.0677340152813</v>
      </c>
      <c r="V227" s="35">
        <f t="shared" si="149"/>
        <v>513.9322659847187</v>
      </c>
      <c r="W227" s="36">
        <f t="shared" si="150"/>
        <v>8.485672622900045E-82</v>
      </c>
      <c r="X227" s="36"/>
      <c r="Y227" s="37">
        <v>6</v>
      </c>
      <c r="Z227" s="37">
        <v>15</v>
      </c>
      <c r="AA227" s="37">
        <v>17</v>
      </c>
      <c r="AB227" s="37">
        <v>44</v>
      </c>
      <c r="AC227" s="37">
        <v>40</v>
      </c>
      <c r="AD227" s="37">
        <v>88</v>
      </c>
      <c r="AE227" s="37">
        <v>46</v>
      </c>
      <c r="AF227" s="37">
        <v>76</v>
      </c>
      <c r="AG227" s="37">
        <v>40</v>
      </c>
      <c r="AH227" s="37">
        <v>64</v>
      </c>
      <c r="AI227" s="37">
        <v>12</v>
      </c>
      <c r="AJ227" s="37">
        <v>29</v>
      </c>
      <c r="AK227" s="37">
        <v>25</v>
      </c>
      <c r="AL227" s="37">
        <v>43</v>
      </c>
      <c r="AM227" s="30">
        <v>545</v>
      </c>
      <c r="AO227" s="37">
        <v>26</v>
      </c>
      <c r="AP227" s="37">
        <v>23</v>
      </c>
      <c r="AQ227" s="37">
        <v>6</v>
      </c>
      <c r="AR227" s="37">
        <v>41</v>
      </c>
      <c r="AS227" s="37">
        <v>17</v>
      </c>
      <c r="AT227" s="37">
        <v>63</v>
      </c>
      <c r="AU227" s="37">
        <v>21</v>
      </c>
      <c r="AV227" s="37">
        <v>12</v>
      </c>
      <c r="AW227" s="37">
        <v>3</v>
      </c>
      <c r="AX227" s="37">
        <v>14</v>
      </c>
      <c r="AY227" s="37">
        <v>21</v>
      </c>
      <c r="AZ227" s="37">
        <v>20</v>
      </c>
      <c r="BA227" s="37">
        <v>45</v>
      </c>
      <c r="BB227" s="37">
        <v>38</v>
      </c>
      <c r="BC227" s="37">
        <v>28</v>
      </c>
      <c r="BD227" s="37">
        <v>22</v>
      </c>
      <c r="BE227" s="37">
        <v>25</v>
      </c>
      <c r="BF227" s="37">
        <v>11</v>
      </c>
      <c r="BG227" s="37">
        <v>46</v>
      </c>
      <c r="BH227" s="30">
        <f t="shared" si="146"/>
        <v>482</v>
      </c>
      <c r="BI227" s="37">
        <f t="shared" si="128"/>
        <v>157</v>
      </c>
      <c r="BJ227" s="37">
        <f t="shared" si="129"/>
        <v>282</v>
      </c>
      <c r="BK227" s="13">
        <f t="shared" si="130"/>
        <v>439</v>
      </c>
      <c r="BL227" s="38">
        <f t="shared" si="151"/>
        <v>115.39705403247468</v>
      </c>
      <c r="BM227" s="38">
        <f t="shared" si="152"/>
        <v>323.60294596752533</v>
      </c>
      <c r="BN227" s="39">
        <f t="shared" si="131"/>
        <v>6.458618877823322E-06</v>
      </c>
      <c r="BO227" s="40"/>
      <c r="BP227" s="13">
        <v>3.54</v>
      </c>
      <c r="BQ227" s="40">
        <v>3.48</v>
      </c>
      <c r="BR227" s="41"/>
      <c r="BS227" s="41"/>
      <c r="BT227" s="41"/>
      <c r="BU227" s="41"/>
      <c r="BV227" s="41"/>
      <c r="BW227" s="41"/>
      <c r="BY227" s="40"/>
      <c r="BZ227" s="40"/>
      <c r="CA227" s="40"/>
    </row>
    <row r="228" spans="1:79" ht="15.75">
      <c r="A228" s="29" t="s">
        <v>648</v>
      </c>
      <c r="B228" s="129" t="s">
        <v>649</v>
      </c>
      <c r="C228" s="30"/>
      <c r="D228" s="31" t="s">
        <v>821</v>
      </c>
      <c r="E228" s="31" t="s">
        <v>535</v>
      </c>
      <c r="F228" s="31" t="s">
        <v>536</v>
      </c>
      <c r="G228" s="32">
        <f t="shared" si="147"/>
        <v>2.8751046373193154</v>
      </c>
      <c r="H228" s="32"/>
      <c r="I228" s="59" t="s">
        <v>907</v>
      </c>
      <c r="J228" s="34" t="s">
        <v>1094</v>
      </c>
      <c r="K228" s="33">
        <v>48</v>
      </c>
      <c r="L228" s="2">
        <v>375</v>
      </c>
      <c r="M228" s="33">
        <v>122</v>
      </c>
      <c r="N228" s="2">
        <v>519</v>
      </c>
      <c r="O228" s="33">
        <v>154</v>
      </c>
      <c r="P228" s="2">
        <v>546</v>
      </c>
      <c r="Q228" s="33">
        <v>424</v>
      </c>
      <c r="R228" s="2">
        <v>1577</v>
      </c>
      <c r="S228" s="33">
        <f t="shared" si="138"/>
        <v>1123</v>
      </c>
      <c r="T228" s="33">
        <f t="shared" si="139"/>
        <v>2642</v>
      </c>
      <c r="U228" s="35">
        <f t="shared" si="148"/>
        <v>2070.643623964566</v>
      </c>
      <c r="V228" s="35">
        <f t="shared" si="149"/>
        <v>1694.356376035434</v>
      </c>
      <c r="W228" s="36">
        <f t="shared" si="150"/>
        <v>1.3906978151624292E-211</v>
      </c>
      <c r="X228" s="36"/>
      <c r="Y228" s="37">
        <v>6</v>
      </c>
      <c r="Z228" s="37">
        <v>8</v>
      </c>
      <c r="AA228" s="37">
        <v>64</v>
      </c>
      <c r="AB228" s="37">
        <v>137</v>
      </c>
      <c r="AC228" s="37">
        <v>125</v>
      </c>
      <c r="AD228" s="37">
        <v>295</v>
      </c>
      <c r="AE228" s="37">
        <v>327</v>
      </c>
      <c r="AF228" s="37">
        <v>389</v>
      </c>
      <c r="AG228" s="37">
        <v>209</v>
      </c>
      <c r="AH228" s="37">
        <v>371</v>
      </c>
      <c r="AI228" s="37">
        <v>107</v>
      </c>
      <c r="AJ228" s="37">
        <v>269</v>
      </c>
      <c r="AK228" s="37">
        <v>156</v>
      </c>
      <c r="AL228" s="37">
        <v>346</v>
      </c>
      <c r="AM228" s="30">
        <v>2809</v>
      </c>
      <c r="AO228" s="37">
        <v>65</v>
      </c>
      <c r="AP228" s="37">
        <v>41</v>
      </c>
      <c r="AQ228" s="37">
        <v>26</v>
      </c>
      <c r="AR228" s="37">
        <v>83</v>
      </c>
      <c r="AS228" s="37">
        <v>40</v>
      </c>
      <c r="AT228" s="37">
        <v>146</v>
      </c>
      <c r="AU228" s="37">
        <v>47</v>
      </c>
      <c r="AV228" s="37">
        <v>37</v>
      </c>
      <c r="AW228" s="37">
        <v>18</v>
      </c>
      <c r="AX228" s="37">
        <v>46</v>
      </c>
      <c r="AY228" s="37">
        <v>36</v>
      </c>
      <c r="AZ228" s="37">
        <v>56</v>
      </c>
      <c r="BA228" s="37">
        <v>92</v>
      </c>
      <c r="BB228" s="37">
        <v>52</v>
      </c>
      <c r="BC228" s="37">
        <v>67</v>
      </c>
      <c r="BD228" s="37">
        <v>55</v>
      </c>
      <c r="BE228" s="37">
        <v>61</v>
      </c>
      <c r="BF228" s="37">
        <v>28</v>
      </c>
      <c r="BG228" s="37">
        <v>92</v>
      </c>
      <c r="BH228" s="30">
        <f>SUM(AO228:BG228)</f>
        <v>1088</v>
      </c>
      <c r="BI228" s="37">
        <f t="shared" si="128"/>
        <v>371</v>
      </c>
      <c r="BJ228" s="37">
        <f t="shared" si="129"/>
        <v>604</v>
      </c>
      <c r="BK228" s="13">
        <f t="shared" si="130"/>
        <v>975</v>
      </c>
      <c r="BL228" s="38">
        <f t="shared" si="151"/>
        <v>256.2918626005987</v>
      </c>
      <c r="BM228" s="38">
        <f t="shared" si="152"/>
        <v>718.7081373994014</v>
      </c>
      <c r="BN228" s="39">
        <f t="shared" si="131"/>
        <v>7.090763319868192E-17</v>
      </c>
      <c r="BO228" s="40"/>
      <c r="BP228" s="13">
        <v>2.5</v>
      </c>
      <c r="BQ228" s="40">
        <v>3.05</v>
      </c>
      <c r="BR228" s="41"/>
      <c r="BS228" s="41"/>
      <c r="BT228" s="41"/>
      <c r="BU228" s="41"/>
      <c r="BV228" s="41"/>
      <c r="BW228" s="41"/>
      <c r="BY228" s="40"/>
      <c r="BZ228" s="40"/>
      <c r="CA228" s="40"/>
    </row>
    <row r="229" spans="1:79" ht="16.5" customHeight="1">
      <c r="A229" s="29" t="s">
        <v>186</v>
      </c>
      <c r="B229" s="129" t="s">
        <v>186</v>
      </c>
      <c r="C229" s="30"/>
      <c r="D229" s="31" t="s">
        <v>534</v>
      </c>
      <c r="E229" s="31" t="s">
        <v>814</v>
      </c>
      <c r="F229" s="44" t="s">
        <v>757</v>
      </c>
      <c r="G229" s="32">
        <f t="shared" si="147"/>
        <v>3.3170816289868195</v>
      </c>
      <c r="H229" s="32"/>
      <c r="I229" s="59" t="s">
        <v>426</v>
      </c>
      <c r="J229" s="34" t="s">
        <v>961</v>
      </c>
      <c r="K229" s="33">
        <v>2</v>
      </c>
      <c r="L229" s="2">
        <v>20</v>
      </c>
      <c r="M229" s="33">
        <v>0</v>
      </c>
      <c r="N229" s="2">
        <v>30</v>
      </c>
      <c r="O229" s="33">
        <v>0</v>
      </c>
      <c r="P229" s="2">
        <v>6</v>
      </c>
      <c r="Q229" s="33">
        <v>9</v>
      </c>
      <c r="R229" s="2">
        <v>37</v>
      </c>
      <c r="S229" s="33">
        <f t="shared" si="138"/>
        <v>28</v>
      </c>
      <c r="T229" s="33">
        <f t="shared" si="139"/>
        <v>76</v>
      </c>
      <c r="U229" s="35">
        <f t="shared" si="148"/>
        <v>57.19706159158429</v>
      </c>
      <c r="V229" s="35">
        <f t="shared" si="149"/>
        <v>46.80293840841571</v>
      </c>
      <c r="W229" s="36">
        <f t="shared" si="150"/>
        <v>8.672972392458522E-09</v>
      </c>
      <c r="X229" s="36"/>
      <c r="Y229" s="37">
        <v>0</v>
      </c>
      <c r="Z229" s="37">
        <v>1</v>
      </c>
      <c r="AA229" s="37">
        <v>0</v>
      </c>
      <c r="AB229" s="37">
        <v>2</v>
      </c>
      <c r="AC229" s="37">
        <v>5</v>
      </c>
      <c r="AD229" s="37">
        <v>8</v>
      </c>
      <c r="AE229" s="37">
        <v>1</v>
      </c>
      <c r="AF229" s="37">
        <v>16</v>
      </c>
      <c r="AG229" s="37">
        <v>9</v>
      </c>
      <c r="AH229" s="37">
        <v>10</v>
      </c>
      <c r="AI229" s="37">
        <v>1</v>
      </c>
      <c r="AJ229" s="37">
        <v>0</v>
      </c>
      <c r="AK229" s="37">
        <v>1</v>
      </c>
      <c r="AL229" s="37">
        <v>1</v>
      </c>
      <c r="AM229" s="30">
        <v>55</v>
      </c>
      <c r="AO229" s="37">
        <v>2</v>
      </c>
      <c r="AP229" s="37">
        <v>0</v>
      </c>
      <c r="AQ229" s="37">
        <v>1</v>
      </c>
      <c r="AR229" s="37">
        <v>3</v>
      </c>
      <c r="AS229" s="37">
        <v>2</v>
      </c>
      <c r="AT229" s="37">
        <v>0</v>
      </c>
      <c r="AU229" s="37">
        <v>2</v>
      </c>
      <c r="AV229" s="37">
        <v>1</v>
      </c>
      <c r="AW229" s="37">
        <v>1</v>
      </c>
      <c r="AX229" s="37">
        <v>3</v>
      </c>
      <c r="AY229" s="37">
        <v>1</v>
      </c>
      <c r="AZ229" s="37">
        <v>2</v>
      </c>
      <c r="BA229" s="37">
        <v>3</v>
      </c>
      <c r="BB229" s="37">
        <v>1</v>
      </c>
      <c r="BC229" s="37">
        <v>5</v>
      </c>
      <c r="BD229" s="37">
        <v>1</v>
      </c>
      <c r="BE229" s="37">
        <v>1</v>
      </c>
      <c r="BF229" s="37">
        <v>1</v>
      </c>
      <c r="BG229" s="37">
        <v>2</v>
      </c>
      <c r="BH229" s="30">
        <f t="shared" si="146"/>
        <v>32</v>
      </c>
      <c r="BI229" s="37">
        <f t="shared" si="128"/>
        <v>9</v>
      </c>
      <c r="BJ229" s="37">
        <f t="shared" si="129"/>
        <v>19</v>
      </c>
      <c r="BK229" s="13">
        <f t="shared" si="130"/>
        <v>28</v>
      </c>
      <c r="BL229" s="38">
        <f t="shared" si="151"/>
        <v>7.3601765669915515</v>
      </c>
      <c r="BM229" s="38">
        <f t="shared" si="152"/>
        <v>20.639823433008452</v>
      </c>
      <c r="BN229" s="39">
        <f t="shared" si="131"/>
        <v>0.48142637400271526</v>
      </c>
      <c r="BO229" s="40"/>
      <c r="BP229" s="13">
        <v>4.17</v>
      </c>
      <c r="BQ229" s="40">
        <v>3.45</v>
      </c>
      <c r="BR229" s="41"/>
      <c r="BS229" s="41"/>
      <c r="BT229" s="41"/>
      <c r="BU229" s="41"/>
      <c r="BV229" s="41"/>
      <c r="BW229" s="41"/>
      <c r="BY229" s="40"/>
      <c r="BZ229" s="40"/>
      <c r="CA229" s="40"/>
    </row>
    <row r="230" spans="1:79" ht="15.75">
      <c r="A230" s="29" t="s">
        <v>89</v>
      </c>
      <c r="B230" s="130" t="s">
        <v>187</v>
      </c>
      <c r="D230" s="31" t="s">
        <v>821</v>
      </c>
      <c r="E230" s="31" t="s">
        <v>784</v>
      </c>
      <c r="F230" s="31" t="s">
        <v>536</v>
      </c>
      <c r="G230" s="32">
        <f t="shared" si="147"/>
        <v>2.0803229241060297</v>
      </c>
      <c r="H230" s="32"/>
      <c r="I230" s="59" t="s">
        <v>426</v>
      </c>
      <c r="J230" s="34" t="s">
        <v>962</v>
      </c>
      <c r="K230" s="33">
        <v>23</v>
      </c>
      <c r="L230" s="2">
        <v>296</v>
      </c>
      <c r="M230" s="33">
        <v>74</v>
      </c>
      <c r="N230" s="2">
        <v>284</v>
      </c>
      <c r="O230" s="33">
        <v>44</v>
      </c>
      <c r="P230" s="2">
        <v>208</v>
      </c>
      <c r="Q230" s="33">
        <v>131</v>
      </c>
      <c r="R230" s="2">
        <v>483</v>
      </c>
      <c r="S230" s="33">
        <f t="shared" si="138"/>
        <v>571</v>
      </c>
      <c r="T230" s="33">
        <f t="shared" si="139"/>
        <v>972</v>
      </c>
      <c r="U230" s="35">
        <f t="shared" si="148"/>
        <v>848.6064041905246</v>
      </c>
      <c r="V230" s="35">
        <f t="shared" si="149"/>
        <v>694.3935958094754</v>
      </c>
      <c r="W230" s="36">
        <f t="shared" si="150"/>
        <v>8.469940141434246E-46</v>
      </c>
      <c r="X230" s="36"/>
      <c r="Y230" s="34">
        <v>4</v>
      </c>
      <c r="Z230" s="34">
        <v>8</v>
      </c>
      <c r="AA230" s="34">
        <v>20</v>
      </c>
      <c r="AB230" s="34">
        <v>44</v>
      </c>
      <c r="AC230" s="34">
        <v>69</v>
      </c>
      <c r="AD230" s="34">
        <v>118</v>
      </c>
      <c r="AE230" s="34">
        <v>107</v>
      </c>
      <c r="AF230" s="34">
        <v>133</v>
      </c>
      <c r="AG230" s="34">
        <v>65</v>
      </c>
      <c r="AH230" s="34">
        <v>132</v>
      </c>
      <c r="AI230" s="34">
        <v>18</v>
      </c>
      <c r="AJ230" s="34">
        <v>57</v>
      </c>
      <c r="AK230" s="34">
        <v>51</v>
      </c>
      <c r="AL230" s="34">
        <v>69</v>
      </c>
      <c r="AM230" s="33">
        <v>895</v>
      </c>
      <c r="AO230" s="37">
        <v>81</v>
      </c>
      <c r="AP230" s="37">
        <v>22</v>
      </c>
      <c r="AQ230" s="37">
        <v>23</v>
      </c>
      <c r="AR230" s="37">
        <v>38</v>
      </c>
      <c r="AS230" s="37">
        <v>25</v>
      </c>
      <c r="AT230" s="37">
        <v>120</v>
      </c>
      <c r="AU230" s="37">
        <v>38</v>
      </c>
      <c r="AV230" s="37">
        <v>40</v>
      </c>
      <c r="AW230" s="37">
        <v>4</v>
      </c>
      <c r="AX230" s="37">
        <v>32</v>
      </c>
      <c r="AY230" s="37">
        <v>32</v>
      </c>
      <c r="AZ230" s="37">
        <v>44</v>
      </c>
      <c r="BA230" s="37">
        <v>72</v>
      </c>
      <c r="BB230" s="37">
        <v>57</v>
      </c>
      <c r="BC230" s="37">
        <v>71</v>
      </c>
      <c r="BD230" s="37">
        <v>59</v>
      </c>
      <c r="BE230" s="37">
        <v>56</v>
      </c>
      <c r="BF230" s="37">
        <v>26</v>
      </c>
      <c r="BG230" s="37">
        <v>52</v>
      </c>
      <c r="BH230" s="30">
        <f t="shared" si="146"/>
        <v>892</v>
      </c>
      <c r="BI230" s="37">
        <f t="shared" si="128"/>
        <v>265</v>
      </c>
      <c r="BJ230" s="37">
        <f t="shared" si="129"/>
        <v>550</v>
      </c>
      <c r="BK230" s="13">
        <f t="shared" si="130"/>
        <v>815</v>
      </c>
      <c r="BL230" s="38">
        <f t="shared" si="151"/>
        <v>214.23371078921838</v>
      </c>
      <c r="BM230" s="38">
        <f t="shared" si="152"/>
        <v>600.7662892107817</v>
      </c>
      <c r="BN230" s="39">
        <f t="shared" si="131"/>
        <v>5.350173061996028E-05</v>
      </c>
      <c r="BO230" s="40"/>
      <c r="BP230" s="13">
        <v>2.83</v>
      </c>
      <c r="BQ230" s="40">
        <v>2.04</v>
      </c>
      <c r="BR230" s="41"/>
      <c r="BS230" s="41"/>
      <c r="BT230" s="41"/>
      <c r="BU230" s="41"/>
      <c r="BV230" s="41"/>
      <c r="BW230" s="41"/>
      <c r="BY230" s="40"/>
      <c r="BZ230" s="40"/>
      <c r="CA230" s="40"/>
    </row>
    <row r="231" spans="1:79" ht="15.75">
      <c r="A231" s="29" t="s">
        <v>232</v>
      </c>
      <c r="B231" s="129" t="s">
        <v>188</v>
      </c>
      <c r="C231" s="30"/>
      <c r="D231" s="44" t="s">
        <v>534</v>
      </c>
      <c r="E231" s="31" t="s">
        <v>814</v>
      </c>
      <c r="F231" s="31" t="s">
        <v>536</v>
      </c>
      <c r="G231" s="32">
        <f t="shared" si="147"/>
        <v>3.1516869771259803</v>
      </c>
      <c r="H231" s="32"/>
      <c r="I231" s="59" t="s">
        <v>426</v>
      </c>
      <c r="J231" s="34" t="s">
        <v>963</v>
      </c>
      <c r="K231" s="33">
        <v>1</v>
      </c>
      <c r="L231" s="2">
        <v>32</v>
      </c>
      <c r="M231" s="33">
        <v>2</v>
      </c>
      <c r="N231" s="2">
        <v>39</v>
      </c>
      <c r="O231" s="33">
        <v>1</v>
      </c>
      <c r="P231" s="2">
        <v>4</v>
      </c>
      <c r="Q231" s="33">
        <v>6</v>
      </c>
      <c r="R231" s="2">
        <v>51</v>
      </c>
      <c r="S231" s="33">
        <f t="shared" si="138"/>
        <v>38</v>
      </c>
      <c r="T231" s="33">
        <f t="shared" si="139"/>
        <v>98</v>
      </c>
      <c r="U231" s="35">
        <f t="shared" si="148"/>
        <v>74.79615746591791</v>
      </c>
      <c r="V231" s="35">
        <f t="shared" si="149"/>
        <v>61.203842534082085</v>
      </c>
      <c r="W231" s="36">
        <f t="shared" si="150"/>
        <v>2.2644254134796483E-10</v>
      </c>
      <c r="X231" s="36"/>
      <c r="Y231" s="37">
        <v>0</v>
      </c>
      <c r="Z231" s="37">
        <v>1</v>
      </c>
      <c r="AA231" s="37">
        <v>1</v>
      </c>
      <c r="AB231" s="37">
        <v>6</v>
      </c>
      <c r="AC231" s="37">
        <v>1</v>
      </c>
      <c r="AD231" s="37">
        <v>3</v>
      </c>
      <c r="AE231" s="37">
        <v>5</v>
      </c>
      <c r="AF231" s="37">
        <v>8</v>
      </c>
      <c r="AG231" s="37">
        <v>7</v>
      </c>
      <c r="AH231" s="37">
        <v>7</v>
      </c>
      <c r="AI231" s="37">
        <v>2</v>
      </c>
      <c r="AJ231" s="37">
        <v>3</v>
      </c>
      <c r="AK231" s="37">
        <v>3</v>
      </c>
      <c r="AL231" s="37">
        <v>1</v>
      </c>
      <c r="AM231" s="30">
        <v>48</v>
      </c>
      <c r="AO231" s="37">
        <v>3</v>
      </c>
      <c r="AP231" s="37">
        <v>4</v>
      </c>
      <c r="AQ231" s="37">
        <v>2</v>
      </c>
      <c r="AR231" s="37">
        <v>4</v>
      </c>
      <c r="AS231" s="37">
        <v>4</v>
      </c>
      <c r="AT231" s="37">
        <v>19</v>
      </c>
      <c r="AU231" s="37">
        <v>6</v>
      </c>
      <c r="AV231" s="37">
        <v>0</v>
      </c>
      <c r="AW231" s="37">
        <v>0</v>
      </c>
      <c r="AX231" s="37">
        <v>4</v>
      </c>
      <c r="AY231" s="37">
        <v>4</v>
      </c>
      <c r="AZ231" s="37">
        <v>3</v>
      </c>
      <c r="BA231" s="37">
        <v>3</v>
      </c>
      <c r="BB231" s="37">
        <v>3</v>
      </c>
      <c r="BC231" s="37">
        <v>1</v>
      </c>
      <c r="BD231" s="37">
        <v>1</v>
      </c>
      <c r="BE231" s="37">
        <v>1</v>
      </c>
      <c r="BF231" s="37">
        <v>0</v>
      </c>
      <c r="BG231" s="37">
        <v>4</v>
      </c>
      <c r="BH231" s="30">
        <f t="shared" si="146"/>
        <v>66</v>
      </c>
      <c r="BI231" s="37">
        <f t="shared" si="128"/>
        <v>33</v>
      </c>
      <c r="BJ231" s="37">
        <f t="shared" si="129"/>
        <v>23</v>
      </c>
      <c r="BK231" s="13">
        <f t="shared" si="130"/>
        <v>56</v>
      </c>
      <c r="BL231" s="38">
        <f t="shared" si="151"/>
        <v>14.720353133983103</v>
      </c>
      <c r="BM231" s="38">
        <f t="shared" si="152"/>
        <v>41.279646866016904</v>
      </c>
      <c r="BN231" s="39">
        <f t="shared" si="131"/>
        <v>2.8688880412134006E-08</v>
      </c>
      <c r="BO231" s="40"/>
      <c r="BP231" s="13">
        <v>3.71</v>
      </c>
      <c r="BQ231" s="40">
        <v>3.35</v>
      </c>
      <c r="BR231" s="41"/>
      <c r="BS231" s="41"/>
      <c r="BT231" s="41"/>
      <c r="BU231" s="41"/>
      <c r="BV231" s="41"/>
      <c r="BW231" s="41"/>
      <c r="BY231" s="40"/>
      <c r="BZ231" s="40"/>
      <c r="CA231" s="40"/>
    </row>
    <row r="232" spans="1:79" ht="15.75">
      <c r="A232" s="29" t="s">
        <v>190</v>
      </c>
      <c r="B232" s="130" t="s">
        <v>190</v>
      </c>
      <c r="D232" s="31" t="s">
        <v>534</v>
      </c>
      <c r="E232" s="31" t="s">
        <v>535</v>
      </c>
      <c r="F232" s="31" t="s">
        <v>536</v>
      </c>
      <c r="G232" s="32">
        <f t="shared" si="147"/>
        <v>4.703699621565937</v>
      </c>
      <c r="H232" s="32"/>
      <c r="I232" s="59" t="s">
        <v>907</v>
      </c>
      <c r="J232" s="34" t="s">
        <v>1122</v>
      </c>
      <c r="K232" s="33">
        <v>72</v>
      </c>
      <c r="L232" s="2">
        <v>450</v>
      </c>
      <c r="M232" s="33">
        <v>370</v>
      </c>
      <c r="N232" s="2">
        <v>877</v>
      </c>
      <c r="O232" s="33">
        <v>21</v>
      </c>
      <c r="P232" s="2">
        <v>152</v>
      </c>
      <c r="Q232" s="33">
        <v>400</v>
      </c>
      <c r="R232" s="2">
        <v>1028</v>
      </c>
      <c r="S232" s="33">
        <f t="shared" si="138"/>
        <v>695</v>
      </c>
      <c r="T232" s="33">
        <f t="shared" si="139"/>
        <v>2675</v>
      </c>
      <c r="U232" s="35">
        <f t="shared" si="148"/>
        <v>1853.40478426576</v>
      </c>
      <c r="V232" s="35">
        <f t="shared" si="149"/>
        <v>1516.59521573424</v>
      </c>
      <c r="W232" s="36">
        <f t="shared" si="150"/>
        <v>0</v>
      </c>
      <c r="X232" s="36"/>
      <c r="Y232" s="34">
        <v>5</v>
      </c>
      <c r="Z232" s="34">
        <v>5</v>
      </c>
      <c r="AA232" s="34">
        <v>1</v>
      </c>
      <c r="AB232" s="34">
        <v>3</v>
      </c>
      <c r="AC232" s="34">
        <v>16</v>
      </c>
      <c r="AD232" s="34">
        <v>62</v>
      </c>
      <c r="AE232" s="34">
        <v>76</v>
      </c>
      <c r="AF232" s="34">
        <v>157</v>
      </c>
      <c r="AG232" s="34">
        <v>69</v>
      </c>
      <c r="AH232" s="34">
        <v>121</v>
      </c>
      <c r="AI232" s="34">
        <v>6</v>
      </c>
      <c r="AJ232" s="34">
        <v>10</v>
      </c>
      <c r="AK232" s="34">
        <v>6</v>
      </c>
      <c r="AL232" s="34">
        <v>13</v>
      </c>
      <c r="AM232" s="33">
        <v>550</v>
      </c>
      <c r="AO232" s="37">
        <v>67</v>
      </c>
      <c r="AP232" s="37">
        <v>56</v>
      </c>
      <c r="AQ232" s="37">
        <v>33</v>
      </c>
      <c r="AR232" s="37">
        <v>104</v>
      </c>
      <c r="AS232" s="37">
        <v>67</v>
      </c>
      <c r="AT232" s="37">
        <v>243</v>
      </c>
      <c r="AU232" s="37">
        <v>59</v>
      </c>
      <c r="AV232" s="37">
        <v>81</v>
      </c>
      <c r="AW232" s="37">
        <v>28</v>
      </c>
      <c r="AX232" s="37">
        <v>22</v>
      </c>
      <c r="AY232" s="37">
        <v>20</v>
      </c>
      <c r="AZ232" s="37">
        <v>69</v>
      </c>
      <c r="BA232" s="37">
        <v>101</v>
      </c>
      <c r="BB232" s="37">
        <v>67</v>
      </c>
      <c r="BC232" s="37">
        <v>71</v>
      </c>
      <c r="BD232" s="37">
        <v>91</v>
      </c>
      <c r="BE232" s="37">
        <v>49</v>
      </c>
      <c r="BF232" s="37">
        <v>36</v>
      </c>
      <c r="BG232" s="37">
        <v>82</v>
      </c>
      <c r="BH232" s="30">
        <f>SUM(AO232:BG232)</f>
        <v>1346</v>
      </c>
      <c r="BI232" s="37">
        <f t="shared" si="128"/>
        <v>582</v>
      </c>
      <c r="BJ232" s="37">
        <f t="shared" si="129"/>
        <v>653</v>
      </c>
      <c r="BK232" s="13">
        <f t="shared" si="130"/>
        <v>1235</v>
      </c>
      <c r="BL232" s="38">
        <f t="shared" si="151"/>
        <v>324.6363592940916</v>
      </c>
      <c r="BM232" s="38">
        <f t="shared" si="152"/>
        <v>910.3636407059084</v>
      </c>
      <c r="BN232" s="39">
        <f t="shared" si="131"/>
        <v>3.7607999808680056E-62</v>
      </c>
      <c r="BO232" s="40"/>
      <c r="BP232" s="13">
        <v>7.67</v>
      </c>
      <c r="BQ232" s="40">
        <v>4.24</v>
      </c>
      <c r="BR232" s="41"/>
      <c r="BS232" s="41"/>
      <c r="BT232" s="41"/>
      <c r="BU232" s="41"/>
      <c r="BV232" s="41"/>
      <c r="BW232" s="41"/>
      <c r="BY232" s="40"/>
      <c r="BZ232" s="40"/>
      <c r="CA232" s="40"/>
    </row>
    <row r="233" spans="1:79" ht="15.75">
      <c r="A233" s="29" t="s">
        <v>295</v>
      </c>
      <c r="B233" s="129" t="s">
        <v>189</v>
      </c>
      <c r="C233" s="30"/>
      <c r="D233" s="31" t="s">
        <v>534</v>
      </c>
      <c r="E233" s="31" t="s">
        <v>535</v>
      </c>
      <c r="F233" s="31" t="s">
        <v>536</v>
      </c>
      <c r="G233" s="32">
        <f t="shared" si="147"/>
        <v>8.476529256932219</v>
      </c>
      <c r="H233" s="32"/>
      <c r="I233" s="59" t="s">
        <v>426</v>
      </c>
      <c r="J233" s="34" t="s">
        <v>1095</v>
      </c>
      <c r="K233" s="33">
        <v>177</v>
      </c>
      <c r="L233" s="2">
        <v>1997</v>
      </c>
      <c r="M233" s="33">
        <v>791</v>
      </c>
      <c r="N233" s="2">
        <v>3388</v>
      </c>
      <c r="O233" s="33">
        <v>120</v>
      </c>
      <c r="P233" s="2">
        <v>634</v>
      </c>
      <c r="Q233" s="33">
        <v>3062</v>
      </c>
      <c r="R233" s="2">
        <v>13068</v>
      </c>
      <c r="S233" s="33">
        <f t="shared" si="138"/>
        <v>2928</v>
      </c>
      <c r="T233" s="33">
        <f t="shared" si="139"/>
        <v>20309</v>
      </c>
      <c r="U233" s="35">
        <f t="shared" si="148"/>
        <v>12779.693463496578</v>
      </c>
      <c r="V233" s="35">
        <f t="shared" si="149"/>
        <v>10457.306536503422</v>
      </c>
      <c r="W233" s="36">
        <f t="shared" si="150"/>
        <v>0</v>
      </c>
      <c r="X233" s="36"/>
      <c r="Y233" s="37">
        <v>43</v>
      </c>
      <c r="Z233" s="37">
        <v>19</v>
      </c>
      <c r="AA233" s="37">
        <v>38</v>
      </c>
      <c r="AB233" s="37">
        <v>92</v>
      </c>
      <c r="AC233" s="37">
        <v>213</v>
      </c>
      <c r="AD233" s="37">
        <v>753</v>
      </c>
      <c r="AE233" s="37">
        <v>346</v>
      </c>
      <c r="AF233" s="37">
        <v>615</v>
      </c>
      <c r="AG233" s="37">
        <v>367</v>
      </c>
      <c r="AH233" s="37">
        <v>706</v>
      </c>
      <c r="AI233" s="37">
        <v>34</v>
      </c>
      <c r="AJ233" s="37">
        <v>96</v>
      </c>
      <c r="AK233" s="37">
        <v>12</v>
      </c>
      <c r="AL233" s="37">
        <v>50</v>
      </c>
      <c r="AM233" s="30">
        <v>3384</v>
      </c>
      <c r="AO233" s="37">
        <v>407</v>
      </c>
      <c r="AP233" s="37">
        <v>261</v>
      </c>
      <c r="AQ233" s="37">
        <v>183</v>
      </c>
      <c r="AR233" s="37">
        <v>437</v>
      </c>
      <c r="AS233" s="37">
        <v>265</v>
      </c>
      <c r="AT233" s="37">
        <v>1021</v>
      </c>
      <c r="AU233" s="37">
        <v>267</v>
      </c>
      <c r="AV233" s="37">
        <v>235</v>
      </c>
      <c r="AW233" s="37">
        <v>90</v>
      </c>
      <c r="AX233" s="37">
        <v>201</v>
      </c>
      <c r="AY233" s="37">
        <v>130</v>
      </c>
      <c r="AZ233" s="37">
        <v>225</v>
      </c>
      <c r="BA233" s="37">
        <v>369</v>
      </c>
      <c r="BB233" s="37">
        <v>280</v>
      </c>
      <c r="BC233" s="37">
        <v>304</v>
      </c>
      <c r="BD233" s="37">
        <v>307</v>
      </c>
      <c r="BE233" s="37">
        <v>261</v>
      </c>
      <c r="BF233" s="37">
        <v>153</v>
      </c>
      <c r="BG233" s="37">
        <v>249</v>
      </c>
      <c r="BH233" s="30">
        <f t="shared" si="146"/>
        <v>5645</v>
      </c>
      <c r="BI233" s="37">
        <f t="shared" si="128"/>
        <v>2315</v>
      </c>
      <c r="BJ233" s="37">
        <f t="shared" si="129"/>
        <v>2685</v>
      </c>
      <c r="BK233" s="13">
        <f t="shared" si="130"/>
        <v>5000</v>
      </c>
      <c r="BL233" s="38">
        <f t="shared" si="151"/>
        <v>1314.3172441056342</v>
      </c>
      <c r="BM233" s="38">
        <f t="shared" si="152"/>
        <v>3685.682755894366</v>
      </c>
      <c r="BN233" s="39">
        <f t="shared" si="131"/>
        <v>9.015757452631427E-227</v>
      </c>
      <c r="BO233" s="40"/>
      <c r="BP233" s="13">
        <v>12.02</v>
      </c>
      <c r="BQ233" s="40">
        <v>8.38</v>
      </c>
      <c r="BR233" s="41"/>
      <c r="BS233" s="41"/>
      <c r="BT233" s="41"/>
      <c r="BU233" s="41"/>
      <c r="BV233" s="41"/>
      <c r="BW233" s="41"/>
      <c r="BY233" s="40"/>
      <c r="BZ233" s="40"/>
      <c r="CA233" s="40"/>
    </row>
    <row r="234" spans="1:79" ht="15.75">
      <c r="A234" s="29" t="s">
        <v>21</v>
      </c>
      <c r="B234" s="130" t="s">
        <v>21</v>
      </c>
      <c r="D234" s="31" t="s">
        <v>534</v>
      </c>
      <c r="E234" s="31" t="s">
        <v>535</v>
      </c>
      <c r="F234" s="31" t="s">
        <v>536</v>
      </c>
      <c r="G234" s="32">
        <f t="shared" si="147"/>
        <v>2.821609465724518</v>
      </c>
      <c r="H234" s="32"/>
      <c r="I234" s="59" t="s">
        <v>907</v>
      </c>
      <c r="J234" s="34" t="s">
        <v>964</v>
      </c>
      <c r="K234" s="33">
        <v>197</v>
      </c>
      <c r="L234" s="2">
        <v>1335</v>
      </c>
      <c r="M234" s="33">
        <v>519</v>
      </c>
      <c r="N234" s="2">
        <v>1324</v>
      </c>
      <c r="O234" s="33">
        <v>87</v>
      </c>
      <c r="P234" s="2">
        <v>369</v>
      </c>
      <c r="Q234" s="33">
        <v>813</v>
      </c>
      <c r="R234" s="2">
        <v>1934</v>
      </c>
      <c r="S234" s="33">
        <f t="shared" si="138"/>
        <v>1988</v>
      </c>
      <c r="T234" s="33">
        <f t="shared" si="139"/>
        <v>4590</v>
      </c>
      <c r="U234" s="35">
        <f t="shared" si="148"/>
        <v>3617.7141456677064</v>
      </c>
      <c r="V234" s="35">
        <f t="shared" si="149"/>
        <v>2960.2858543322936</v>
      </c>
      <c r="W234" s="36">
        <f t="shared" si="150"/>
        <v>0</v>
      </c>
      <c r="X234" s="36"/>
      <c r="Y234" s="34">
        <v>34</v>
      </c>
      <c r="Z234" s="34">
        <v>19</v>
      </c>
      <c r="AA234" s="34">
        <v>52</v>
      </c>
      <c r="AB234" s="34">
        <v>85</v>
      </c>
      <c r="AC234" s="34">
        <v>19</v>
      </c>
      <c r="AD234" s="34">
        <v>85</v>
      </c>
      <c r="AE234" s="34">
        <v>53</v>
      </c>
      <c r="AF234" s="34">
        <v>105</v>
      </c>
      <c r="AG234" s="34">
        <v>44</v>
      </c>
      <c r="AH234" s="34">
        <v>84</v>
      </c>
      <c r="AI234" s="34">
        <v>16</v>
      </c>
      <c r="AJ234" s="34">
        <v>21</v>
      </c>
      <c r="AK234" s="34">
        <v>27</v>
      </c>
      <c r="AL234" s="34">
        <v>64</v>
      </c>
      <c r="AM234" s="33">
        <v>708</v>
      </c>
      <c r="AO234" s="37">
        <v>294</v>
      </c>
      <c r="AP234" s="37">
        <v>150</v>
      </c>
      <c r="AQ234" s="37">
        <v>83</v>
      </c>
      <c r="AR234" s="37">
        <v>258</v>
      </c>
      <c r="AS234" s="37">
        <v>127</v>
      </c>
      <c r="AT234" s="37">
        <v>546</v>
      </c>
      <c r="AU234" s="37">
        <v>177</v>
      </c>
      <c r="AV234" s="37">
        <v>147</v>
      </c>
      <c r="AW234" s="37">
        <v>67</v>
      </c>
      <c r="AX234" s="37">
        <v>156</v>
      </c>
      <c r="AY234" s="37">
        <v>109</v>
      </c>
      <c r="AZ234" s="37">
        <v>167</v>
      </c>
      <c r="BA234" s="37">
        <v>313</v>
      </c>
      <c r="BB234" s="37">
        <v>235</v>
      </c>
      <c r="BC234" s="37">
        <v>178</v>
      </c>
      <c r="BD234" s="37">
        <v>198</v>
      </c>
      <c r="BE234" s="37">
        <v>179</v>
      </c>
      <c r="BF234" s="37">
        <v>109</v>
      </c>
      <c r="BG234" s="37">
        <v>269</v>
      </c>
      <c r="BH234" s="30">
        <f aca="true" t="shared" si="153" ref="BH234:BH239">SUM(AO234:BG234)</f>
        <v>3762</v>
      </c>
      <c r="BI234" s="37">
        <f t="shared" si="128"/>
        <v>1322</v>
      </c>
      <c r="BJ234" s="37">
        <f t="shared" si="129"/>
        <v>2051</v>
      </c>
      <c r="BK234" s="13">
        <f t="shared" si="130"/>
        <v>3373</v>
      </c>
      <c r="BL234" s="38">
        <f t="shared" si="151"/>
        <v>886.6384128736609</v>
      </c>
      <c r="BM234" s="38">
        <f t="shared" si="152"/>
        <v>2486.3615871263396</v>
      </c>
      <c r="BN234" s="39">
        <f t="shared" si="131"/>
        <v>4.959431210581859E-65</v>
      </c>
      <c r="BO234" s="40"/>
      <c r="BP234" s="13">
        <v>4.35</v>
      </c>
      <c r="BQ234" s="40">
        <v>2.56</v>
      </c>
      <c r="BR234" s="41"/>
      <c r="BS234" s="41"/>
      <c r="BT234" s="41"/>
      <c r="BU234" s="41"/>
      <c r="BV234" s="41"/>
      <c r="BW234" s="41"/>
      <c r="BY234" s="40"/>
      <c r="BZ234" s="40"/>
      <c r="CA234" s="40"/>
    </row>
    <row r="235" spans="1:79" ht="15.75">
      <c r="A235" s="29" t="s">
        <v>647</v>
      </c>
      <c r="B235" s="129" t="s">
        <v>647</v>
      </c>
      <c r="C235" s="30"/>
      <c r="D235" s="44" t="s">
        <v>758</v>
      </c>
      <c r="E235" s="31" t="s">
        <v>535</v>
      </c>
      <c r="F235" s="31" t="s">
        <v>536</v>
      </c>
      <c r="G235" s="32">
        <f t="shared" si="147"/>
        <v>6.6280223938808085</v>
      </c>
      <c r="H235" s="32"/>
      <c r="I235" s="59" t="s">
        <v>907</v>
      </c>
      <c r="J235" s="34" t="s">
        <v>752</v>
      </c>
      <c r="K235" s="33">
        <v>45</v>
      </c>
      <c r="L235" s="2">
        <v>550</v>
      </c>
      <c r="M235" s="33">
        <v>132</v>
      </c>
      <c r="N235" s="2">
        <v>743</v>
      </c>
      <c r="O235" s="33">
        <v>807</v>
      </c>
      <c r="P235" s="2">
        <v>2038</v>
      </c>
      <c r="Q235" s="33">
        <v>2122</v>
      </c>
      <c r="R235" s="2">
        <v>15660</v>
      </c>
      <c r="S235" s="33">
        <f t="shared" si="138"/>
        <v>3440</v>
      </c>
      <c r="T235" s="33">
        <f t="shared" si="139"/>
        <v>18657</v>
      </c>
      <c r="U235" s="35">
        <f t="shared" si="148"/>
        <v>12152.725672973444</v>
      </c>
      <c r="V235" s="35">
        <f t="shared" si="149"/>
        <v>9944.274327026556</v>
      </c>
      <c r="W235" s="36">
        <f t="shared" si="150"/>
        <v>0</v>
      </c>
      <c r="X235" s="36"/>
      <c r="Y235" s="37">
        <v>19</v>
      </c>
      <c r="Z235" s="37">
        <v>27</v>
      </c>
      <c r="AA235" s="37">
        <v>130</v>
      </c>
      <c r="AB235" s="37">
        <v>410</v>
      </c>
      <c r="AC235" s="37">
        <v>271</v>
      </c>
      <c r="AD235" s="37">
        <v>500</v>
      </c>
      <c r="AE235" s="37">
        <v>430</v>
      </c>
      <c r="AF235" s="37">
        <v>605</v>
      </c>
      <c r="AG235" s="37">
        <v>460</v>
      </c>
      <c r="AH235" s="37">
        <v>588</v>
      </c>
      <c r="AI235" s="37">
        <v>327</v>
      </c>
      <c r="AJ235" s="37">
        <v>578</v>
      </c>
      <c r="AK235" s="37">
        <v>630</v>
      </c>
      <c r="AL235" s="37">
        <v>1274</v>
      </c>
      <c r="AM235" s="30">
        <v>6249</v>
      </c>
      <c r="AO235" s="37">
        <v>148</v>
      </c>
      <c r="AP235" s="37">
        <v>98</v>
      </c>
      <c r="AQ235" s="37">
        <v>53</v>
      </c>
      <c r="AR235" s="37">
        <v>116</v>
      </c>
      <c r="AS235" s="37">
        <v>83</v>
      </c>
      <c r="AT235" s="37">
        <v>311</v>
      </c>
      <c r="AU235" s="37">
        <v>96</v>
      </c>
      <c r="AV235" s="37">
        <v>65</v>
      </c>
      <c r="AW235" s="37">
        <v>27</v>
      </c>
      <c r="AX235" s="37">
        <v>86</v>
      </c>
      <c r="AY235" s="37">
        <v>88</v>
      </c>
      <c r="AZ235" s="37">
        <v>149</v>
      </c>
      <c r="BA235" s="37">
        <v>211</v>
      </c>
      <c r="BB235" s="37">
        <v>117</v>
      </c>
      <c r="BC235" s="37">
        <v>136</v>
      </c>
      <c r="BD235" s="37">
        <v>103</v>
      </c>
      <c r="BE235" s="37">
        <v>94</v>
      </c>
      <c r="BF235" s="37">
        <v>51</v>
      </c>
      <c r="BG235" s="37">
        <v>125</v>
      </c>
      <c r="BH235" s="30">
        <f t="shared" si="153"/>
        <v>2157</v>
      </c>
      <c r="BI235" s="37">
        <f t="shared" si="128"/>
        <v>698</v>
      </c>
      <c r="BJ235" s="37">
        <f t="shared" si="129"/>
        <v>1222</v>
      </c>
      <c r="BK235" s="13">
        <f t="shared" si="130"/>
        <v>1920</v>
      </c>
      <c r="BL235" s="38">
        <f t="shared" si="151"/>
        <v>504.6978217365635</v>
      </c>
      <c r="BM235" s="38">
        <f t="shared" si="152"/>
        <v>1415.3021782634366</v>
      </c>
      <c r="BN235" s="39">
        <f t="shared" si="131"/>
        <v>1.222178849082894E-23</v>
      </c>
      <c r="BO235" s="40"/>
      <c r="BP235" s="13">
        <v>2.45</v>
      </c>
      <c r="BQ235" s="40">
        <v>8.5</v>
      </c>
      <c r="BR235" s="41"/>
      <c r="BS235" s="41"/>
      <c r="BT235" s="41"/>
      <c r="BU235" s="41"/>
      <c r="BV235" s="41"/>
      <c r="BW235" s="41"/>
      <c r="BY235" s="40"/>
      <c r="BZ235" s="40"/>
      <c r="CA235" s="40"/>
    </row>
    <row r="236" spans="1:79" ht="15.75">
      <c r="A236" s="29" t="s">
        <v>96</v>
      </c>
      <c r="B236" s="130" t="s">
        <v>96</v>
      </c>
      <c r="D236" s="31" t="s">
        <v>534</v>
      </c>
      <c r="E236" s="31" t="s">
        <v>814</v>
      </c>
      <c r="F236" s="31" t="s">
        <v>536</v>
      </c>
      <c r="G236" s="32">
        <f t="shared" si="147"/>
        <v>12.480593426327726</v>
      </c>
      <c r="H236" s="32"/>
      <c r="I236" s="59" t="s">
        <v>907</v>
      </c>
      <c r="J236" s="34" t="s">
        <v>1096</v>
      </c>
      <c r="K236" s="33">
        <v>0</v>
      </c>
      <c r="L236" s="2">
        <v>162</v>
      </c>
      <c r="M236" s="33">
        <v>4</v>
      </c>
      <c r="N236" s="2">
        <v>281</v>
      </c>
      <c r="O236" s="33">
        <v>2</v>
      </c>
      <c r="P236" s="2">
        <v>43</v>
      </c>
      <c r="Q236" s="33">
        <v>36</v>
      </c>
      <c r="R236" s="2">
        <v>1793</v>
      </c>
      <c r="S236" s="33">
        <f t="shared" si="138"/>
        <v>207</v>
      </c>
      <c r="T236" s="33">
        <f t="shared" si="139"/>
        <v>2114</v>
      </c>
      <c r="U236" s="35">
        <f t="shared" si="148"/>
        <v>1276.484422635261</v>
      </c>
      <c r="V236" s="35">
        <f t="shared" si="149"/>
        <v>1044.515577364739</v>
      </c>
      <c r="W236" s="36">
        <f t="shared" si="150"/>
        <v>0</v>
      </c>
      <c r="X236" s="36"/>
      <c r="Y236" s="34">
        <v>0</v>
      </c>
      <c r="Z236" s="34">
        <v>0</v>
      </c>
      <c r="AA236" s="34">
        <v>0</v>
      </c>
      <c r="AB236" s="34">
        <v>0</v>
      </c>
      <c r="AC236" s="34">
        <v>0</v>
      </c>
      <c r="AD236" s="34">
        <v>1</v>
      </c>
      <c r="AE236" s="34">
        <v>2</v>
      </c>
      <c r="AF236" s="34">
        <v>3</v>
      </c>
      <c r="AG236" s="34">
        <v>5</v>
      </c>
      <c r="AH236" s="34">
        <v>8</v>
      </c>
      <c r="AI236" s="34">
        <v>1</v>
      </c>
      <c r="AJ236" s="34">
        <v>0</v>
      </c>
      <c r="AK236" s="34">
        <v>0</v>
      </c>
      <c r="AL236" s="34">
        <v>0</v>
      </c>
      <c r="AM236" s="33">
        <v>20</v>
      </c>
      <c r="AO236" s="37">
        <v>1</v>
      </c>
      <c r="AP236" s="37">
        <v>0</v>
      </c>
      <c r="AQ236" s="37">
        <v>1</v>
      </c>
      <c r="AR236" s="37">
        <v>1</v>
      </c>
      <c r="AS236" s="37">
        <v>2</v>
      </c>
      <c r="AT236" s="37">
        <v>6</v>
      </c>
      <c r="AU236" s="37">
        <v>2</v>
      </c>
      <c r="AV236" s="37">
        <v>0</v>
      </c>
      <c r="AW236" s="37">
        <v>1</v>
      </c>
      <c r="AX236" s="37">
        <v>1</v>
      </c>
      <c r="AY236" s="37">
        <v>1</v>
      </c>
      <c r="AZ236" s="37">
        <v>1</v>
      </c>
      <c r="BA236" s="37">
        <v>2</v>
      </c>
      <c r="BB236" s="37">
        <v>0</v>
      </c>
      <c r="BC236" s="37">
        <v>1</v>
      </c>
      <c r="BD236" s="37">
        <v>2</v>
      </c>
      <c r="BE236" s="37">
        <v>0</v>
      </c>
      <c r="BF236" s="37">
        <v>0</v>
      </c>
      <c r="BG236" s="37">
        <v>3</v>
      </c>
      <c r="BH236" s="30">
        <f t="shared" si="153"/>
        <v>25</v>
      </c>
      <c r="BI236" s="37">
        <f t="shared" si="128"/>
        <v>12</v>
      </c>
      <c r="BJ236" s="37">
        <f t="shared" si="129"/>
        <v>11</v>
      </c>
      <c r="BK236" s="13">
        <f t="shared" si="130"/>
        <v>23</v>
      </c>
      <c r="BL236" s="38">
        <f t="shared" si="151"/>
        <v>6.045859322885917</v>
      </c>
      <c r="BM236" s="38">
        <f t="shared" si="152"/>
        <v>16.954140677114083</v>
      </c>
      <c r="BN236" s="39">
        <f t="shared" si="131"/>
        <v>0.004795858451844752</v>
      </c>
      <c r="BO236" s="40"/>
      <c r="BP236" s="13">
        <v>18.53</v>
      </c>
      <c r="BQ236" s="40">
        <v>13.56</v>
      </c>
      <c r="BR236" s="41"/>
      <c r="BS236" s="41"/>
      <c r="BT236" s="41"/>
      <c r="BU236" s="41"/>
      <c r="BV236" s="41"/>
      <c r="BW236" s="41"/>
      <c r="BY236" s="40"/>
      <c r="BZ236" s="40"/>
      <c r="CA236" s="40"/>
    </row>
    <row r="237" spans="1:79" ht="15.75">
      <c r="A237" s="29" t="s">
        <v>479</v>
      </c>
      <c r="B237" s="129" t="s">
        <v>479</v>
      </c>
      <c r="C237" s="30"/>
      <c r="D237" s="44" t="s">
        <v>331</v>
      </c>
      <c r="E237" s="31" t="s">
        <v>535</v>
      </c>
      <c r="F237" s="31" t="s">
        <v>536</v>
      </c>
      <c r="G237" s="32">
        <f t="shared" si="147"/>
        <v>5.542865199478128</v>
      </c>
      <c r="H237" s="32"/>
      <c r="I237" s="59" t="s">
        <v>907</v>
      </c>
      <c r="J237" s="34" t="s">
        <v>965</v>
      </c>
      <c r="K237" s="33">
        <v>43</v>
      </c>
      <c r="L237" s="2">
        <v>682</v>
      </c>
      <c r="M237" s="33">
        <v>225</v>
      </c>
      <c r="N237" s="2">
        <v>1437</v>
      </c>
      <c r="O237" s="33">
        <v>15</v>
      </c>
      <c r="P237" s="2">
        <v>117</v>
      </c>
      <c r="Q237" s="33">
        <v>367</v>
      </c>
      <c r="R237" s="2">
        <v>1858</v>
      </c>
      <c r="S237" s="33">
        <f t="shared" si="138"/>
        <v>857</v>
      </c>
      <c r="T237" s="33">
        <f t="shared" si="139"/>
        <v>3887</v>
      </c>
      <c r="U237" s="35">
        <f t="shared" si="148"/>
        <v>2609.06596336996</v>
      </c>
      <c r="V237" s="35">
        <f t="shared" si="149"/>
        <v>2134.93403663004</v>
      </c>
      <c r="W237" s="36">
        <f t="shared" si="150"/>
        <v>0</v>
      </c>
      <c r="X237" s="36"/>
      <c r="Y237" s="37">
        <v>35</v>
      </c>
      <c r="Z237" s="37">
        <v>19</v>
      </c>
      <c r="AA237" s="37">
        <v>4</v>
      </c>
      <c r="AB237" s="37">
        <v>4</v>
      </c>
      <c r="AC237" s="37">
        <v>30</v>
      </c>
      <c r="AD237" s="37">
        <v>85</v>
      </c>
      <c r="AE237" s="37">
        <v>68</v>
      </c>
      <c r="AF237" s="37">
        <v>109</v>
      </c>
      <c r="AG237" s="37">
        <v>70</v>
      </c>
      <c r="AH237" s="37">
        <v>74</v>
      </c>
      <c r="AI237" s="37">
        <v>1</v>
      </c>
      <c r="AJ237" s="37">
        <v>9</v>
      </c>
      <c r="AK237" s="37">
        <v>4</v>
      </c>
      <c r="AL237" s="37">
        <v>3</v>
      </c>
      <c r="AM237" s="30">
        <v>515</v>
      </c>
      <c r="AO237" s="37">
        <v>129</v>
      </c>
      <c r="AP237" s="37">
        <v>68</v>
      </c>
      <c r="AQ237" s="37">
        <v>48</v>
      </c>
      <c r="AR237" s="37">
        <v>182</v>
      </c>
      <c r="AS237" s="37">
        <v>101</v>
      </c>
      <c r="AT237" s="37">
        <v>367</v>
      </c>
      <c r="AU237" s="37">
        <v>99</v>
      </c>
      <c r="AV237" s="37">
        <v>70</v>
      </c>
      <c r="AW237" s="37">
        <v>32</v>
      </c>
      <c r="AX237" s="37">
        <v>66</v>
      </c>
      <c r="AY237" s="37">
        <v>45</v>
      </c>
      <c r="AZ237" s="37">
        <v>61</v>
      </c>
      <c r="BA237" s="37">
        <v>112</v>
      </c>
      <c r="BB237" s="37">
        <v>84</v>
      </c>
      <c r="BC237" s="37">
        <v>80</v>
      </c>
      <c r="BD237" s="37">
        <v>79</v>
      </c>
      <c r="BE237" s="37">
        <v>90</v>
      </c>
      <c r="BF237" s="37">
        <v>43</v>
      </c>
      <c r="BG237" s="37">
        <v>83</v>
      </c>
      <c r="BH237" s="30">
        <f t="shared" si="153"/>
        <v>1839</v>
      </c>
      <c r="BI237" s="37">
        <f t="shared" si="128"/>
        <v>851</v>
      </c>
      <c r="BJ237" s="37">
        <f t="shared" si="129"/>
        <v>806</v>
      </c>
      <c r="BK237" s="13">
        <f t="shared" si="130"/>
        <v>1657</v>
      </c>
      <c r="BL237" s="38">
        <f t="shared" si="151"/>
        <v>435.56473469660716</v>
      </c>
      <c r="BM237" s="38">
        <f t="shared" si="152"/>
        <v>1221.435265303393</v>
      </c>
      <c r="BN237" s="39">
        <f t="shared" si="131"/>
        <v>6.484469119928331E-119</v>
      </c>
      <c r="BO237" s="40"/>
      <c r="BP237" s="13">
        <v>9.46</v>
      </c>
      <c r="BQ237" s="40">
        <v>5.53</v>
      </c>
      <c r="BR237" s="41"/>
      <c r="BS237" s="41"/>
      <c r="BT237" s="41"/>
      <c r="BU237" s="41"/>
      <c r="BV237" s="41"/>
      <c r="BW237" s="41"/>
      <c r="BY237" s="40"/>
      <c r="BZ237" s="40"/>
      <c r="CA237" s="40"/>
    </row>
    <row r="238" spans="1:79" ht="15.75">
      <c r="A238" s="29" t="s">
        <v>286</v>
      </c>
      <c r="B238" s="129" t="s">
        <v>286</v>
      </c>
      <c r="C238" s="30"/>
      <c r="D238" s="31" t="s">
        <v>534</v>
      </c>
      <c r="E238" s="31" t="s">
        <v>535</v>
      </c>
      <c r="F238" s="31" t="s">
        <v>536</v>
      </c>
      <c r="G238" s="32">
        <f t="shared" si="147"/>
        <v>3.1017430255017038</v>
      </c>
      <c r="H238" s="32"/>
      <c r="I238" s="59" t="s">
        <v>907</v>
      </c>
      <c r="J238" s="34" t="s">
        <v>833</v>
      </c>
      <c r="K238" s="33">
        <v>31</v>
      </c>
      <c r="L238" s="2">
        <v>486</v>
      </c>
      <c r="M238" s="33">
        <v>79</v>
      </c>
      <c r="N238" s="2">
        <v>915</v>
      </c>
      <c r="O238" s="33">
        <v>10</v>
      </c>
      <c r="P238" s="2">
        <v>77</v>
      </c>
      <c r="Q238" s="33">
        <v>68</v>
      </c>
      <c r="R238" s="2">
        <v>471</v>
      </c>
      <c r="S238" s="33">
        <f t="shared" si="138"/>
        <v>604</v>
      </c>
      <c r="T238" s="33">
        <f t="shared" si="139"/>
        <v>1533</v>
      </c>
      <c r="U238" s="35">
        <f t="shared" si="148"/>
        <v>1175.2896213578426</v>
      </c>
      <c r="V238" s="35">
        <f t="shared" si="149"/>
        <v>961.7103786421574</v>
      </c>
      <c r="W238" s="36">
        <f t="shared" si="150"/>
        <v>3.2584866764745263E-136</v>
      </c>
      <c r="X238" s="36"/>
      <c r="Y238" s="37">
        <v>2</v>
      </c>
      <c r="Z238" s="37">
        <v>2</v>
      </c>
      <c r="AA238" s="37">
        <v>1</v>
      </c>
      <c r="AB238" s="37">
        <v>2</v>
      </c>
      <c r="AC238" s="37">
        <v>6</v>
      </c>
      <c r="AD238" s="37">
        <v>20</v>
      </c>
      <c r="AE238" s="37">
        <v>18</v>
      </c>
      <c r="AF238" s="37">
        <v>29</v>
      </c>
      <c r="AG238" s="37">
        <v>21</v>
      </c>
      <c r="AH238" s="37">
        <v>22</v>
      </c>
      <c r="AI238" s="37">
        <v>2</v>
      </c>
      <c r="AJ238" s="37">
        <v>4</v>
      </c>
      <c r="AK238" s="37">
        <v>2</v>
      </c>
      <c r="AL238" s="37">
        <v>5</v>
      </c>
      <c r="AM238" s="30">
        <v>136</v>
      </c>
      <c r="AO238" s="37">
        <v>56</v>
      </c>
      <c r="AP238" s="37">
        <v>38</v>
      </c>
      <c r="AQ238" s="37">
        <v>20</v>
      </c>
      <c r="AR238" s="37">
        <v>106</v>
      </c>
      <c r="AS238" s="37">
        <v>59</v>
      </c>
      <c r="AT238" s="37">
        <v>216</v>
      </c>
      <c r="AU238" s="37">
        <v>42</v>
      </c>
      <c r="AV238" s="37">
        <v>41</v>
      </c>
      <c r="AW238" s="37">
        <v>12</v>
      </c>
      <c r="AX238" s="37">
        <v>22</v>
      </c>
      <c r="AY238" s="37">
        <v>23</v>
      </c>
      <c r="AZ238" s="37">
        <v>37</v>
      </c>
      <c r="BA238" s="37">
        <v>71</v>
      </c>
      <c r="BB238" s="37">
        <v>41</v>
      </c>
      <c r="BC238" s="37">
        <v>39</v>
      </c>
      <c r="BD238" s="37">
        <v>55</v>
      </c>
      <c r="BE238" s="37">
        <v>49</v>
      </c>
      <c r="BF238" s="37">
        <v>20</v>
      </c>
      <c r="BG238" s="37">
        <v>57</v>
      </c>
      <c r="BH238" s="30">
        <f t="shared" si="153"/>
        <v>1004</v>
      </c>
      <c r="BI238" s="37">
        <f aca="true" t="shared" si="154" ref="BI238:BI281">IF(SUM(AR238:AW238)&gt;0,SUM(AR238:AW238),"")</f>
        <v>476</v>
      </c>
      <c r="BJ238" s="37">
        <f t="shared" si="129"/>
        <v>448</v>
      </c>
      <c r="BK238" s="13">
        <f aca="true" t="shared" si="155" ref="BK238:BK280">IF((BI238+BJ238)&gt;0,(BI238+BJ238),"")</f>
        <v>924</v>
      </c>
      <c r="BL238" s="38">
        <f t="shared" si="151"/>
        <v>242.8858267107212</v>
      </c>
      <c r="BM238" s="38">
        <f t="shared" si="152"/>
        <v>681.1141732892788</v>
      </c>
      <c r="BN238" s="39">
        <f aca="true" t="shared" si="156" ref="BN238:BN280">CHITEST(BI238:BJ238,BL238:BM238)</f>
        <v>5.635180797812858E-68</v>
      </c>
      <c r="BO238" s="40"/>
      <c r="BP238" s="13">
        <v>3.32</v>
      </c>
      <c r="BQ238" s="40">
        <v>3.3</v>
      </c>
      <c r="BR238" s="41"/>
      <c r="BS238" s="41"/>
      <c r="BT238" s="41"/>
      <c r="BU238" s="41"/>
      <c r="BV238" s="41"/>
      <c r="BW238" s="41"/>
      <c r="BY238" s="40"/>
      <c r="BZ238" s="40"/>
      <c r="CA238" s="40"/>
    </row>
    <row r="239" spans="1:79" ht="15.75">
      <c r="A239" s="29" t="s">
        <v>145</v>
      </c>
      <c r="B239" s="130" t="s">
        <v>145</v>
      </c>
      <c r="D239" s="31" t="s">
        <v>821</v>
      </c>
      <c r="E239" s="31" t="s">
        <v>535</v>
      </c>
      <c r="F239" s="31" t="s">
        <v>536</v>
      </c>
      <c r="G239" s="32">
        <f t="shared" si="147"/>
        <v>4.405761180271553</v>
      </c>
      <c r="H239" s="32"/>
      <c r="I239" s="59" t="s">
        <v>907</v>
      </c>
      <c r="J239" s="34" t="s">
        <v>966</v>
      </c>
      <c r="K239" s="33">
        <v>104</v>
      </c>
      <c r="L239" s="2">
        <v>836</v>
      </c>
      <c r="M239" s="33">
        <v>310</v>
      </c>
      <c r="N239" s="2">
        <v>933</v>
      </c>
      <c r="O239" s="33">
        <v>186</v>
      </c>
      <c r="P239" s="2">
        <v>591</v>
      </c>
      <c r="Q239" s="33">
        <v>1152</v>
      </c>
      <c r="R239" s="2">
        <v>3795</v>
      </c>
      <c r="S239" s="33">
        <f t="shared" si="138"/>
        <v>1717</v>
      </c>
      <c r="T239" s="33">
        <f t="shared" si="139"/>
        <v>6190</v>
      </c>
      <c r="U239" s="35">
        <f t="shared" si="148"/>
        <v>4348.626596198625</v>
      </c>
      <c r="V239" s="35">
        <f t="shared" si="149"/>
        <v>3558.373403801375</v>
      </c>
      <c r="W239" s="36">
        <f t="shared" si="150"/>
        <v>0</v>
      </c>
      <c r="X239" s="36"/>
      <c r="Y239" s="34">
        <v>113</v>
      </c>
      <c r="Z239" s="34">
        <v>39</v>
      </c>
      <c r="AA239" s="34">
        <v>167</v>
      </c>
      <c r="AB239" s="34">
        <v>307</v>
      </c>
      <c r="AC239" s="34">
        <v>166</v>
      </c>
      <c r="AD239" s="34">
        <v>313</v>
      </c>
      <c r="AE239" s="34">
        <v>253</v>
      </c>
      <c r="AF239" s="34">
        <v>375</v>
      </c>
      <c r="AG239" s="34">
        <v>256</v>
      </c>
      <c r="AH239" s="34">
        <v>389</v>
      </c>
      <c r="AI239" s="34">
        <v>85</v>
      </c>
      <c r="AJ239" s="34">
        <v>210</v>
      </c>
      <c r="AK239" s="34">
        <v>169</v>
      </c>
      <c r="AL239" s="34">
        <v>364</v>
      </c>
      <c r="AM239" s="33">
        <v>3206</v>
      </c>
      <c r="AO239" s="37">
        <v>173</v>
      </c>
      <c r="AP239" s="37">
        <v>103</v>
      </c>
      <c r="AQ239" s="37">
        <v>78</v>
      </c>
      <c r="AR239" s="37">
        <v>176</v>
      </c>
      <c r="AS239" s="37">
        <v>105</v>
      </c>
      <c r="AT239" s="37">
        <v>366</v>
      </c>
      <c r="AU239" s="37">
        <v>111</v>
      </c>
      <c r="AV239" s="37">
        <v>85</v>
      </c>
      <c r="AW239" s="37">
        <v>29</v>
      </c>
      <c r="AX239" s="37">
        <v>87</v>
      </c>
      <c r="AY239" s="37">
        <v>75</v>
      </c>
      <c r="AZ239" s="37">
        <v>155</v>
      </c>
      <c r="BA239" s="37">
        <v>246</v>
      </c>
      <c r="BB239" s="37">
        <v>172</v>
      </c>
      <c r="BC239" s="37">
        <v>127</v>
      </c>
      <c r="BD239" s="37">
        <v>158</v>
      </c>
      <c r="BE239" s="37">
        <v>129</v>
      </c>
      <c r="BF239" s="37">
        <v>69</v>
      </c>
      <c r="BG239" s="37">
        <v>146</v>
      </c>
      <c r="BH239" s="30">
        <f t="shared" si="153"/>
        <v>2590</v>
      </c>
      <c r="BI239" s="37">
        <f t="shared" si="154"/>
        <v>872</v>
      </c>
      <c r="BJ239" s="37">
        <f aca="true" t="shared" si="157" ref="BJ239:BJ281">IF((AO239+SUM(AY239:BG239))&gt;0,(AO239+SUM(AY239:BG239)),"")</f>
        <v>1450</v>
      </c>
      <c r="BK239" s="13">
        <f t="shared" si="155"/>
        <v>2322</v>
      </c>
      <c r="BL239" s="38">
        <f t="shared" si="151"/>
        <v>610.3689281626565</v>
      </c>
      <c r="BM239" s="38">
        <f t="shared" si="152"/>
        <v>1711.6310718373436</v>
      </c>
      <c r="BN239" s="39">
        <f t="shared" si="156"/>
        <v>5.910457704929589E-35</v>
      </c>
      <c r="BO239" s="40"/>
      <c r="BP239" s="13">
        <v>4.67</v>
      </c>
      <c r="BQ239" s="40">
        <v>4.44</v>
      </c>
      <c r="BR239" s="41"/>
      <c r="BS239" s="41"/>
      <c r="BT239" s="41"/>
      <c r="BU239" s="41"/>
      <c r="BV239" s="41"/>
      <c r="BW239" s="41"/>
      <c r="BY239" s="40"/>
      <c r="BZ239" s="40"/>
      <c r="CA239" s="40"/>
    </row>
    <row r="240" spans="1:75" ht="15.75">
      <c r="A240" s="43"/>
      <c r="B240" s="131"/>
      <c r="D240" s="31"/>
      <c r="E240" s="31"/>
      <c r="F240" s="31"/>
      <c r="G240" s="32"/>
      <c r="H240" s="32"/>
      <c r="I240" s="59"/>
      <c r="J240" s="34"/>
      <c r="K240" s="34"/>
      <c r="L240" s="34"/>
      <c r="M240" s="34"/>
      <c r="N240" s="34"/>
      <c r="O240" s="34"/>
      <c r="P240" s="34"/>
      <c r="Q240" s="34"/>
      <c r="R240" s="34"/>
      <c r="S240" s="33">
        <f t="shared" si="138"/>
        <v>0</v>
      </c>
      <c r="T240" s="33">
        <f t="shared" si="139"/>
        <v>0</v>
      </c>
      <c r="U240" s="33"/>
      <c r="V240" s="33"/>
      <c r="W240" s="36"/>
      <c r="X240" s="36"/>
      <c r="AM240" s="33"/>
      <c r="BH240" s="30">
        <f t="shared" si="146"/>
        <v>0</v>
      </c>
      <c r="BI240" s="37">
        <f t="shared" si="154"/>
      </c>
      <c r="BJ240" s="37">
        <f t="shared" si="157"/>
      </c>
      <c r="BL240" s="38"/>
      <c r="BM240" s="38"/>
      <c r="BN240" s="39"/>
      <c r="BO240" s="40"/>
      <c r="BQ240" s="40"/>
      <c r="BR240" s="41"/>
      <c r="BS240" s="41"/>
      <c r="BT240" s="41"/>
      <c r="BU240" s="41"/>
      <c r="BV240" s="41"/>
      <c r="BW240" s="41"/>
    </row>
    <row r="241" spans="1:79" ht="15.75">
      <c r="A241" s="43"/>
      <c r="B241" s="130" t="s">
        <v>759</v>
      </c>
      <c r="D241" s="31" t="s">
        <v>534</v>
      </c>
      <c r="E241" s="31" t="s">
        <v>535</v>
      </c>
      <c r="F241" s="31" t="s">
        <v>536</v>
      </c>
      <c r="G241" s="32">
        <f aca="true" t="shared" si="158" ref="G241:G246">($T241/$V$412)/((MAX($S241,1))/$U$412)</f>
        <v>20.27027024016506</v>
      </c>
      <c r="H241" s="32"/>
      <c r="I241" s="59" t="s">
        <v>779</v>
      </c>
      <c r="J241" s="53" t="s">
        <v>895</v>
      </c>
      <c r="K241" s="33">
        <v>179</v>
      </c>
      <c r="L241" s="11">
        <v>1404</v>
      </c>
      <c r="M241" s="33">
        <v>1917</v>
      </c>
      <c r="N241" s="11">
        <v>7094</v>
      </c>
      <c r="O241" s="33">
        <v>73</v>
      </c>
      <c r="P241" s="11">
        <v>323</v>
      </c>
      <c r="Q241" s="33">
        <v>6419</v>
      </c>
      <c r="R241" s="11">
        <v>17395</v>
      </c>
      <c r="S241" s="33">
        <f t="shared" si="138"/>
        <v>1979</v>
      </c>
      <c r="T241" s="33">
        <f t="shared" si="139"/>
        <v>32825</v>
      </c>
      <c r="U241" s="35">
        <f aca="true" t="shared" si="159" ref="U241:U246">(S241+T241)*($S$412/($S$412+$T$412))</f>
        <v>19141.216650322112</v>
      </c>
      <c r="V241" s="35">
        <f aca="true" t="shared" si="160" ref="V241:V246">(S241+T241)*($T$412/($S$412+$T$412))</f>
        <v>15662.783349677888</v>
      </c>
      <c r="W241" s="36">
        <f aca="true" t="shared" si="161" ref="W241:W246">CHITEST(S241:T241,U241:V241)</f>
        <v>0</v>
      </c>
      <c r="X241" s="36"/>
      <c r="Y241" s="34">
        <v>76</v>
      </c>
      <c r="Z241" s="34">
        <v>118</v>
      </c>
      <c r="AA241" s="34">
        <v>243</v>
      </c>
      <c r="AB241" s="34">
        <v>822</v>
      </c>
      <c r="AC241" s="34">
        <v>824</v>
      </c>
      <c r="AD241" s="34">
        <v>1919</v>
      </c>
      <c r="AE241" s="34">
        <v>1414</v>
      </c>
      <c r="AF241" s="34">
        <v>2407</v>
      </c>
      <c r="AG241" s="34">
        <v>920</v>
      </c>
      <c r="AH241" s="34">
        <v>1827</v>
      </c>
      <c r="AI241" s="34">
        <v>83</v>
      </c>
      <c r="AJ241" s="34">
        <v>382</v>
      </c>
      <c r="AK241" s="34">
        <v>123</v>
      </c>
      <c r="AL241" s="34">
        <v>303</v>
      </c>
      <c r="AM241" s="33"/>
      <c r="AO241" s="11">
        <v>321</v>
      </c>
      <c r="AP241" s="11">
        <v>226</v>
      </c>
      <c r="AQ241" s="11">
        <v>165</v>
      </c>
      <c r="AR241" s="11">
        <v>403</v>
      </c>
      <c r="AS241" s="11">
        <v>257</v>
      </c>
      <c r="AT241" s="11">
        <v>962</v>
      </c>
      <c r="AU241" s="11">
        <v>183</v>
      </c>
      <c r="AV241" s="11">
        <v>175</v>
      </c>
      <c r="AW241" s="11">
        <v>94</v>
      </c>
      <c r="AX241" s="11">
        <v>143</v>
      </c>
      <c r="AY241" s="11">
        <v>142</v>
      </c>
      <c r="AZ241" s="11">
        <v>182</v>
      </c>
      <c r="BA241" s="11">
        <v>322</v>
      </c>
      <c r="BB241" s="11">
        <v>233</v>
      </c>
      <c r="BC241" s="11">
        <v>232</v>
      </c>
      <c r="BD241" s="11">
        <v>223</v>
      </c>
      <c r="BE241" s="11">
        <v>219</v>
      </c>
      <c r="BF241" s="11">
        <v>92</v>
      </c>
      <c r="BG241" s="11">
        <v>271</v>
      </c>
      <c r="BH241" s="30">
        <f t="shared" si="146"/>
        <v>4845</v>
      </c>
      <c r="BI241" s="37">
        <f t="shared" si="154"/>
        <v>2074</v>
      </c>
      <c r="BJ241" s="37">
        <f t="shared" si="157"/>
        <v>2237</v>
      </c>
      <c r="BK241" s="13">
        <f t="shared" si="155"/>
        <v>4311</v>
      </c>
      <c r="BL241" s="38">
        <f aca="true" t="shared" si="162" ref="BL241:BL246">BK241*($BI$412/($BI$412+$BJ$412))</f>
        <v>1133.2043278678777</v>
      </c>
      <c r="BM241" s="38">
        <f aca="true" t="shared" si="163" ref="BM241:BM246">BK241*($BJ$412/($BI$412+$BJ$412))</f>
        <v>3177.7956721321225</v>
      </c>
      <c r="BN241" s="39">
        <f t="shared" si="156"/>
        <v>2.0124272935515806E-232</v>
      </c>
      <c r="BO241" s="40"/>
      <c r="BP241" s="13">
        <v>30.65</v>
      </c>
      <c r="BQ241" s="40">
        <v>19.01</v>
      </c>
      <c r="BR241" s="41"/>
      <c r="BS241" s="41"/>
      <c r="BT241" s="41"/>
      <c r="BU241" s="41"/>
      <c r="BV241" s="41"/>
      <c r="BW241" s="41"/>
      <c r="BY241" s="43"/>
      <c r="BZ241" s="43"/>
      <c r="CA241" s="43"/>
    </row>
    <row r="242" spans="1:79" ht="15.75">
      <c r="A242" s="29" t="s">
        <v>654</v>
      </c>
      <c r="B242" s="130" t="s">
        <v>760</v>
      </c>
      <c r="D242" s="31" t="s">
        <v>534</v>
      </c>
      <c r="E242" s="31" t="s">
        <v>814</v>
      </c>
      <c r="F242" s="31" t="s">
        <v>536</v>
      </c>
      <c r="G242" s="32">
        <f t="shared" si="158"/>
        <v>94.34478485813037</v>
      </c>
      <c r="H242" s="32"/>
      <c r="I242" s="59" t="s">
        <v>779</v>
      </c>
      <c r="J242" s="34" t="s">
        <v>896</v>
      </c>
      <c r="K242" s="33">
        <v>0</v>
      </c>
      <c r="L242" s="11">
        <v>2</v>
      </c>
      <c r="M242" s="33">
        <v>37</v>
      </c>
      <c r="N242" s="11">
        <v>129</v>
      </c>
      <c r="O242" s="33">
        <v>0</v>
      </c>
      <c r="P242" s="11">
        <v>3</v>
      </c>
      <c r="Q242" s="33">
        <v>46</v>
      </c>
      <c r="R242" s="11">
        <v>174</v>
      </c>
      <c r="S242" s="33">
        <f t="shared" si="138"/>
        <v>5</v>
      </c>
      <c r="T242" s="33">
        <f t="shared" si="139"/>
        <v>386</v>
      </c>
      <c r="U242" s="35">
        <f t="shared" si="159"/>
        <v>215.038952714514</v>
      </c>
      <c r="V242" s="35">
        <f t="shared" si="160"/>
        <v>175.961047285486</v>
      </c>
      <c r="W242" s="36">
        <f t="shared" si="161"/>
        <v>3.8041502531448295E-101</v>
      </c>
      <c r="X242" s="36"/>
      <c r="Y242" s="34">
        <v>0</v>
      </c>
      <c r="Z242" s="34">
        <v>2</v>
      </c>
      <c r="AA242" s="34">
        <v>4</v>
      </c>
      <c r="AB242" s="34">
        <v>21</v>
      </c>
      <c r="AC242" s="34">
        <v>8</v>
      </c>
      <c r="AD242" s="34">
        <v>29</v>
      </c>
      <c r="AE242" s="34">
        <v>26</v>
      </c>
      <c r="AF242" s="34">
        <v>35</v>
      </c>
      <c r="AG242" s="34">
        <v>14</v>
      </c>
      <c r="AH242" s="34">
        <v>22</v>
      </c>
      <c r="AI242" s="34">
        <v>0</v>
      </c>
      <c r="AJ242" s="34">
        <v>2</v>
      </c>
      <c r="AK242" s="34">
        <v>0</v>
      </c>
      <c r="AL242" s="34">
        <v>1</v>
      </c>
      <c r="AM242" s="33">
        <v>164</v>
      </c>
      <c r="AO242" s="37">
        <v>4</v>
      </c>
      <c r="AP242" s="37">
        <v>1</v>
      </c>
      <c r="AQ242" s="37">
        <v>1</v>
      </c>
      <c r="AR242" s="37">
        <v>2</v>
      </c>
      <c r="AS242" s="37">
        <v>2</v>
      </c>
      <c r="AT242" s="37">
        <v>9</v>
      </c>
      <c r="AU242" s="37">
        <v>4</v>
      </c>
      <c r="AV242" s="37">
        <v>0</v>
      </c>
      <c r="AW242" s="37">
        <v>0</v>
      </c>
      <c r="AX242" s="37">
        <v>1</v>
      </c>
      <c r="AY242" s="37">
        <v>0</v>
      </c>
      <c r="AZ242" s="37">
        <v>6</v>
      </c>
      <c r="BA242" s="37">
        <v>4</v>
      </c>
      <c r="BB242" s="37">
        <v>1</v>
      </c>
      <c r="BC242" s="37">
        <v>1</v>
      </c>
      <c r="BD242" s="37">
        <v>5</v>
      </c>
      <c r="BE242" s="37">
        <v>4</v>
      </c>
      <c r="BF242" s="37">
        <v>0</v>
      </c>
      <c r="BG242" s="37">
        <v>6</v>
      </c>
      <c r="BH242" s="30">
        <f t="shared" si="146"/>
        <v>51</v>
      </c>
      <c r="BI242" s="37">
        <f t="shared" si="154"/>
        <v>17</v>
      </c>
      <c r="BJ242" s="37">
        <f t="shared" si="157"/>
        <v>31</v>
      </c>
      <c r="BK242" s="13">
        <f t="shared" si="155"/>
        <v>48</v>
      </c>
      <c r="BL242" s="38">
        <f t="shared" si="162"/>
        <v>12.617445543414089</v>
      </c>
      <c r="BM242" s="38">
        <f t="shared" si="163"/>
        <v>35.382554456585915</v>
      </c>
      <c r="BN242" s="39">
        <f t="shared" si="156"/>
        <v>0.15070778295887657</v>
      </c>
      <c r="BO242" s="40"/>
      <c r="BP242" s="13">
        <v>76.9</v>
      </c>
      <c r="BQ242" s="40">
        <v>81.23</v>
      </c>
      <c r="BR242" s="41"/>
      <c r="BS242" s="41"/>
      <c r="BT242" s="41"/>
      <c r="BU242" s="41"/>
      <c r="BV242" s="41"/>
      <c r="BW242" s="41"/>
      <c r="BY242" s="40"/>
      <c r="BZ242" s="40"/>
      <c r="CA242" s="40"/>
    </row>
    <row r="243" spans="1:79" ht="15.75">
      <c r="A243" s="43"/>
      <c r="B243" s="130" t="s">
        <v>761</v>
      </c>
      <c r="D243" s="44" t="s">
        <v>763</v>
      </c>
      <c r="E243" s="31" t="s">
        <v>817</v>
      </c>
      <c r="F243" s="31" t="s">
        <v>536</v>
      </c>
      <c r="G243" s="32">
        <f t="shared" si="158"/>
        <v>50.03258599493288</v>
      </c>
      <c r="H243" s="32"/>
      <c r="I243" s="59" t="s">
        <v>779</v>
      </c>
      <c r="J243" s="53" t="s">
        <v>529</v>
      </c>
      <c r="K243" s="33">
        <v>178</v>
      </c>
      <c r="L243" s="33">
        <v>178</v>
      </c>
      <c r="M243" s="33">
        <v>5334</v>
      </c>
      <c r="N243" s="33">
        <v>5334</v>
      </c>
      <c r="O243" s="33">
        <v>57</v>
      </c>
      <c r="P243" s="33">
        <v>57</v>
      </c>
      <c r="Q243" s="33">
        <v>4287</v>
      </c>
      <c r="R243" s="33">
        <v>4287</v>
      </c>
      <c r="S243" s="33">
        <f t="shared" si="138"/>
        <v>470</v>
      </c>
      <c r="T243" s="33">
        <f t="shared" si="139"/>
        <v>19242</v>
      </c>
      <c r="U243" s="35">
        <f t="shared" si="159"/>
        <v>10841.043058589516</v>
      </c>
      <c r="V243" s="35">
        <f t="shared" si="160"/>
        <v>8870.956941410484</v>
      </c>
      <c r="W243" s="36">
        <f t="shared" si="161"/>
        <v>0</v>
      </c>
      <c r="X243" s="36"/>
      <c r="Y243" s="63">
        <v>202.80163430006127</v>
      </c>
      <c r="Z243" s="63">
        <v>568.9978928999434</v>
      </c>
      <c r="AA243" s="63">
        <v>616.6185056318925</v>
      </c>
      <c r="AB243" s="63">
        <v>549.5897533206037</v>
      </c>
      <c r="AC243" s="63">
        <v>283.33312564315634</v>
      </c>
      <c r="AD243" s="63">
        <v>366.2726206166375</v>
      </c>
      <c r="AE243" s="63">
        <v>223.57506497205313</v>
      </c>
      <c r="AF243" s="63">
        <v>264.45955071019637</v>
      </c>
      <c r="AG243" s="63">
        <v>136.39207556237065</v>
      </c>
      <c r="AH243" s="63">
        <v>212.26139297786108</v>
      </c>
      <c r="AI243" s="63">
        <v>204.80577164577872</v>
      </c>
      <c r="AJ243" s="63">
        <v>203.66331799837005</v>
      </c>
      <c r="AK243" s="63">
        <v>172.26693181932959</v>
      </c>
      <c r="AL243" s="63">
        <v>244.7009928798724</v>
      </c>
      <c r="AM243" s="33">
        <v>550</v>
      </c>
      <c r="AO243" s="34">
        <v>44</v>
      </c>
      <c r="AP243" s="34">
        <v>66</v>
      </c>
      <c r="AQ243" s="34">
        <v>32</v>
      </c>
      <c r="AR243" s="34">
        <v>32</v>
      </c>
      <c r="AS243" s="34">
        <v>11</v>
      </c>
      <c r="AT243" s="34">
        <v>56</v>
      </c>
      <c r="AU243" s="34">
        <v>17</v>
      </c>
      <c r="AV243" s="34">
        <v>26</v>
      </c>
      <c r="AW243" s="34">
        <v>9</v>
      </c>
      <c r="AX243" s="34">
        <v>28</v>
      </c>
      <c r="AY243" s="34">
        <v>14</v>
      </c>
      <c r="AZ243" s="34">
        <v>25</v>
      </c>
      <c r="BA243" s="34">
        <v>61</v>
      </c>
      <c r="BB243" s="34">
        <v>64</v>
      </c>
      <c r="BC243" s="34">
        <v>35</v>
      </c>
      <c r="BD243" s="34">
        <v>46</v>
      </c>
      <c r="BE243" s="34">
        <v>34</v>
      </c>
      <c r="BF243" s="34">
        <v>31</v>
      </c>
      <c r="BG243" s="34">
        <v>68</v>
      </c>
      <c r="BH243" s="30">
        <f t="shared" si="146"/>
        <v>699</v>
      </c>
      <c r="BI243" s="37">
        <f t="shared" si="154"/>
        <v>151</v>
      </c>
      <c r="BJ243" s="37">
        <f t="shared" si="157"/>
        <v>422</v>
      </c>
      <c r="BK243" s="13">
        <f t="shared" si="155"/>
        <v>573</v>
      </c>
      <c r="BL243" s="38">
        <f t="shared" si="162"/>
        <v>150.6207561745057</v>
      </c>
      <c r="BM243" s="38">
        <f t="shared" si="163"/>
        <v>422.37924382549437</v>
      </c>
      <c r="BN243" s="39">
        <f t="shared" si="156"/>
        <v>0.971288992074462</v>
      </c>
      <c r="BO243" s="40"/>
      <c r="BP243" s="13">
        <v>37.93</v>
      </c>
      <c r="BQ243" s="40">
        <v>54.88</v>
      </c>
      <c r="BR243" s="41"/>
      <c r="BS243" s="41"/>
      <c r="BT243" s="41"/>
      <c r="BU243" s="41"/>
      <c r="BV243" s="41"/>
      <c r="BW243" s="41"/>
      <c r="BY243" s="43"/>
      <c r="BZ243" s="43"/>
      <c r="CA243" s="43"/>
    </row>
    <row r="244" spans="1:79" ht="15.75">
      <c r="A244" s="43"/>
      <c r="B244" s="130" t="s">
        <v>762</v>
      </c>
      <c r="D244" s="31" t="s">
        <v>784</v>
      </c>
      <c r="E244" s="31" t="s">
        <v>817</v>
      </c>
      <c r="F244" s="31" t="s">
        <v>536</v>
      </c>
      <c r="G244" s="32">
        <f t="shared" si="158"/>
        <v>48.08227921645909</v>
      </c>
      <c r="H244" s="32"/>
      <c r="I244" s="59" t="s">
        <v>779</v>
      </c>
      <c r="J244" s="53" t="s">
        <v>530</v>
      </c>
      <c r="K244" s="33">
        <v>82</v>
      </c>
      <c r="L244" s="33">
        <v>82</v>
      </c>
      <c r="M244" s="33">
        <v>2594</v>
      </c>
      <c r="N244" s="33">
        <v>2594</v>
      </c>
      <c r="O244" s="33">
        <v>37</v>
      </c>
      <c r="P244" s="33">
        <v>37</v>
      </c>
      <c r="Q244" s="33">
        <v>2088</v>
      </c>
      <c r="R244" s="33">
        <v>2088</v>
      </c>
      <c r="S244" s="33">
        <f t="shared" si="138"/>
        <v>238</v>
      </c>
      <c r="T244" s="33">
        <f t="shared" si="139"/>
        <v>9364</v>
      </c>
      <c r="U244" s="35">
        <f t="shared" si="159"/>
        <v>5280.828705792234</v>
      </c>
      <c r="V244" s="35">
        <f t="shared" si="160"/>
        <v>4321.171294207766</v>
      </c>
      <c r="W244" s="36">
        <f t="shared" si="161"/>
        <v>0</v>
      </c>
      <c r="X244" s="36"/>
      <c r="Y244" s="63">
        <v>505.5985298688657</v>
      </c>
      <c r="Z244" s="63">
        <v>506.67454509902984</v>
      </c>
      <c r="AA244" s="63">
        <v>702.9545320516601</v>
      </c>
      <c r="AB244" s="63">
        <v>889.7621701075476</v>
      </c>
      <c r="AC244" s="63">
        <v>563.3869327024798</v>
      </c>
      <c r="AD244" s="63">
        <v>591.4898845803604</v>
      </c>
      <c r="AE244" s="63">
        <v>466.3747374417032</v>
      </c>
      <c r="AF244" s="63">
        <v>563.3329468234781</v>
      </c>
      <c r="AG244" s="63">
        <v>558.3369220893641</v>
      </c>
      <c r="AH244" s="63">
        <v>454.4499797437235</v>
      </c>
      <c r="AI244" s="63">
        <v>589.1326517711907</v>
      </c>
      <c r="AJ244" s="63">
        <v>427.78888458684327</v>
      </c>
      <c r="AK244" s="63">
        <v>501.08915346795214</v>
      </c>
      <c r="AL244" s="63">
        <v>454.61905160973794</v>
      </c>
      <c r="AM244" s="33">
        <v>550</v>
      </c>
      <c r="AO244" s="34">
        <v>124</v>
      </c>
      <c r="AP244" s="34">
        <v>170</v>
      </c>
      <c r="AQ244" s="34">
        <v>115</v>
      </c>
      <c r="AR244" s="34">
        <v>64</v>
      </c>
      <c r="AS244" s="34">
        <v>29</v>
      </c>
      <c r="AT244" s="34">
        <v>131</v>
      </c>
      <c r="AU244" s="34">
        <v>34</v>
      </c>
      <c r="AV244" s="34">
        <v>39</v>
      </c>
      <c r="AW244" s="34">
        <v>14</v>
      </c>
      <c r="AX244" s="34">
        <v>47</v>
      </c>
      <c r="AY244" s="34">
        <v>46</v>
      </c>
      <c r="AZ244" s="34">
        <v>67</v>
      </c>
      <c r="BA244" s="34">
        <v>152</v>
      </c>
      <c r="BB244" s="34">
        <v>119</v>
      </c>
      <c r="BC244" s="34">
        <v>101</v>
      </c>
      <c r="BD244" s="34">
        <v>103</v>
      </c>
      <c r="BE244" s="34">
        <v>85</v>
      </c>
      <c r="BF244" s="34">
        <v>58</v>
      </c>
      <c r="BG244" s="34">
        <v>121</v>
      </c>
      <c r="BH244" s="30">
        <f t="shared" si="146"/>
        <v>1619</v>
      </c>
      <c r="BI244" s="37">
        <f t="shared" si="154"/>
        <v>311</v>
      </c>
      <c r="BJ244" s="37">
        <f t="shared" si="157"/>
        <v>976</v>
      </c>
      <c r="BK244" s="13">
        <f t="shared" si="155"/>
        <v>1287</v>
      </c>
      <c r="BL244" s="38">
        <f t="shared" si="162"/>
        <v>338.30525863279024</v>
      </c>
      <c r="BM244" s="38">
        <f t="shared" si="163"/>
        <v>948.6947413672099</v>
      </c>
      <c r="BN244" s="39">
        <f t="shared" si="156"/>
        <v>0.08379274074751503</v>
      </c>
      <c r="BO244" s="40"/>
      <c r="BP244" s="13">
        <v>36.45</v>
      </c>
      <c r="BQ244" s="40">
        <v>52.74</v>
      </c>
      <c r="BR244" s="41"/>
      <c r="BS244" s="41"/>
      <c r="BT244" s="41"/>
      <c r="BU244" s="41"/>
      <c r="BV244" s="41"/>
      <c r="BW244" s="41"/>
      <c r="BY244" s="43"/>
      <c r="BZ244" s="43"/>
      <c r="CA244" s="43"/>
    </row>
    <row r="245" spans="1:79" ht="15.75">
      <c r="A245" s="49" t="s">
        <v>279</v>
      </c>
      <c r="B245" s="130" t="s">
        <v>250</v>
      </c>
      <c r="D245" s="31" t="s">
        <v>784</v>
      </c>
      <c r="E245" s="31" t="s">
        <v>817</v>
      </c>
      <c r="F245" s="31" t="s">
        <v>536</v>
      </c>
      <c r="G245" s="32">
        <f t="shared" si="158"/>
        <v>9.34020353425236</v>
      </c>
      <c r="H245" s="32"/>
      <c r="I245" s="59" t="s">
        <v>779</v>
      </c>
      <c r="J245" s="34" t="s">
        <v>531</v>
      </c>
      <c r="K245" s="33">
        <v>1</v>
      </c>
      <c r="L245" s="2">
        <v>8</v>
      </c>
      <c r="M245" s="33">
        <v>26</v>
      </c>
      <c r="N245" s="2">
        <v>41</v>
      </c>
      <c r="O245" s="33">
        <v>3</v>
      </c>
      <c r="P245" s="2">
        <v>2</v>
      </c>
      <c r="Q245" s="33">
        <v>20</v>
      </c>
      <c r="R245" s="2">
        <v>20</v>
      </c>
      <c r="S245" s="33">
        <f t="shared" si="138"/>
        <v>14</v>
      </c>
      <c r="T245" s="33">
        <f t="shared" si="139"/>
        <v>107</v>
      </c>
      <c r="U245" s="35">
        <f t="shared" si="159"/>
        <v>66.54658127482404</v>
      </c>
      <c r="V245" s="35">
        <f t="shared" si="160"/>
        <v>54.45341872517597</v>
      </c>
      <c r="W245" s="36">
        <f t="shared" si="161"/>
        <v>7.840799242535664E-22</v>
      </c>
      <c r="X245" s="36"/>
      <c r="Y245" s="34">
        <v>7</v>
      </c>
      <c r="Z245" s="34">
        <v>15</v>
      </c>
      <c r="AA245" s="34">
        <v>7</v>
      </c>
      <c r="AB245" s="34">
        <v>14</v>
      </c>
      <c r="AC245" s="34">
        <v>3</v>
      </c>
      <c r="AD245" s="34">
        <v>13</v>
      </c>
      <c r="AE245" s="34">
        <v>9</v>
      </c>
      <c r="AF245" s="34">
        <v>1</v>
      </c>
      <c r="AG245" s="34">
        <v>1</v>
      </c>
      <c r="AH245" s="34">
        <v>15</v>
      </c>
      <c r="AI245" s="34">
        <v>0</v>
      </c>
      <c r="AJ245" s="34">
        <v>11</v>
      </c>
      <c r="AK245" s="34">
        <v>2</v>
      </c>
      <c r="AL245" s="34">
        <v>15</v>
      </c>
      <c r="AM245" s="33">
        <v>113</v>
      </c>
      <c r="AO245" s="37">
        <v>1</v>
      </c>
      <c r="AP245" s="37">
        <v>5</v>
      </c>
      <c r="AQ245" s="37">
        <v>1</v>
      </c>
      <c r="AR245" s="37">
        <v>0</v>
      </c>
      <c r="AS245" s="37">
        <v>0</v>
      </c>
      <c r="AT245" s="37">
        <v>1</v>
      </c>
      <c r="AU245" s="37">
        <v>0</v>
      </c>
      <c r="AV245" s="37">
        <v>0</v>
      </c>
      <c r="AW245" s="37">
        <v>0</v>
      </c>
      <c r="AX245" s="37">
        <v>0</v>
      </c>
      <c r="AY245" s="37">
        <v>1</v>
      </c>
      <c r="AZ245" s="37">
        <v>0</v>
      </c>
      <c r="BA245" s="37">
        <v>2</v>
      </c>
      <c r="BB245" s="37">
        <v>3</v>
      </c>
      <c r="BC245" s="37">
        <v>1</v>
      </c>
      <c r="BD245" s="37">
        <v>0</v>
      </c>
      <c r="BE245" s="37">
        <v>2</v>
      </c>
      <c r="BF245" s="37">
        <v>1</v>
      </c>
      <c r="BG245" s="37">
        <v>2</v>
      </c>
      <c r="BH245" s="30">
        <f t="shared" si="146"/>
        <v>20</v>
      </c>
      <c r="BI245" s="37">
        <f t="shared" si="154"/>
        <v>1</v>
      </c>
      <c r="BJ245" s="37">
        <f t="shared" si="157"/>
        <v>13</v>
      </c>
      <c r="BK245" s="13">
        <f t="shared" si="155"/>
        <v>14</v>
      </c>
      <c r="BL245" s="38">
        <f t="shared" si="162"/>
        <v>3.6800882834957758</v>
      </c>
      <c r="BM245" s="38">
        <f t="shared" si="163"/>
        <v>10.319911716504226</v>
      </c>
      <c r="BN245" s="39">
        <f t="shared" si="156"/>
        <v>0.10369059245321095</v>
      </c>
      <c r="BO245" s="40"/>
      <c r="BP245" s="13">
        <v>10.65</v>
      </c>
      <c r="BQ245" s="40">
        <v>8.18</v>
      </c>
      <c r="BR245" s="41"/>
      <c r="BS245" s="41"/>
      <c r="BT245" s="41"/>
      <c r="BU245" s="41"/>
      <c r="BV245" s="41"/>
      <c r="BW245" s="41"/>
      <c r="BY245" s="40"/>
      <c r="BZ245" s="40"/>
      <c r="CA245" s="40"/>
    </row>
    <row r="246" spans="1:79" ht="15.75">
      <c r="A246" s="49" t="s">
        <v>280</v>
      </c>
      <c r="B246" s="130" t="s">
        <v>251</v>
      </c>
      <c r="D246" s="44" t="s">
        <v>763</v>
      </c>
      <c r="E246" s="31" t="s">
        <v>817</v>
      </c>
      <c r="F246" s="31" t="s">
        <v>536</v>
      </c>
      <c r="G246" s="32">
        <f t="shared" si="158"/>
        <v>8.147218036107978</v>
      </c>
      <c r="H246" s="32"/>
      <c r="I246" s="59" t="s">
        <v>779</v>
      </c>
      <c r="J246" s="34" t="s">
        <v>531</v>
      </c>
      <c r="K246" s="33">
        <v>9</v>
      </c>
      <c r="L246" s="2">
        <v>49</v>
      </c>
      <c r="M246" s="33">
        <v>69</v>
      </c>
      <c r="N246" s="2">
        <v>296</v>
      </c>
      <c r="O246" s="33">
        <v>7</v>
      </c>
      <c r="P246" s="2">
        <v>13</v>
      </c>
      <c r="Q246" s="33">
        <v>35</v>
      </c>
      <c r="R246" s="2">
        <v>120</v>
      </c>
      <c r="S246" s="33">
        <f t="shared" si="138"/>
        <v>78</v>
      </c>
      <c r="T246" s="33">
        <f t="shared" si="139"/>
        <v>520</v>
      </c>
      <c r="U246" s="35">
        <f t="shared" si="159"/>
        <v>328.88310415160964</v>
      </c>
      <c r="V246" s="35">
        <f t="shared" si="160"/>
        <v>269.11689584839036</v>
      </c>
      <c r="W246" s="36">
        <f t="shared" si="161"/>
        <v>1.7421294659477034E-94</v>
      </c>
      <c r="X246" s="36"/>
      <c r="Y246" s="34">
        <v>9</v>
      </c>
      <c r="Z246" s="34">
        <v>49</v>
      </c>
      <c r="AA246" s="34">
        <v>36</v>
      </c>
      <c r="AB246" s="34">
        <v>39</v>
      </c>
      <c r="AC246" s="34">
        <v>20</v>
      </c>
      <c r="AD246" s="34">
        <v>33</v>
      </c>
      <c r="AE246" s="34">
        <v>35</v>
      </c>
      <c r="AF246" s="34">
        <v>25</v>
      </c>
      <c r="AG246" s="34">
        <v>9</v>
      </c>
      <c r="AH246" s="34">
        <v>22</v>
      </c>
      <c r="AI246" s="34">
        <v>7</v>
      </c>
      <c r="AJ246" s="34">
        <v>18</v>
      </c>
      <c r="AK246" s="34">
        <v>6</v>
      </c>
      <c r="AL246" s="34">
        <v>34</v>
      </c>
      <c r="AM246" s="33">
        <v>342</v>
      </c>
      <c r="AO246" s="37">
        <v>2</v>
      </c>
      <c r="AP246" s="37">
        <v>7</v>
      </c>
      <c r="AQ246" s="37">
        <v>8</v>
      </c>
      <c r="AR246" s="37">
        <v>2</v>
      </c>
      <c r="AS246" s="37">
        <v>1</v>
      </c>
      <c r="AT246" s="37">
        <v>4</v>
      </c>
      <c r="AU246" s="37">
        <v>3</v>
      </c>
      <c r="AV246" s="37">
        <v>0</v>
      </c>
      <c r="AW246" s="37">
        <v>1</v>
      </c>
      <c r="AX246" s="37">
        <v>0</v>
      </c>
      <c r="AY246" s="37">
        <v>2</v>
      </c>
      <c r="AZ246" s="37">
        <v>0</v>
      </c>
      <c r="BA246" s="37">
        <v>4</v>
      </c>
      <c r="BB246" s="37">
        <v>2</v>
      </c>
      <c r="BC246" s="37">
        <v>4</v>
      </c>
      <c r="BD246" s="37">
        <v>2</v>
      </c>
      <c r="BE246" s="37">
        <v>6</v>
      </c>
      <c r="BF246" s="37">
        <v>1</v>
      </c>
      <c r="BG246" s="37">
        <v>4</v>
      </c>
      <c r="BH246" s="30">
        <f t="shared" si="146"/>
        <v>53</v>
      </c>
      <c r="BI246" s="37">
        <f t="shared" si="154"/>
        <v>11</v>
      </c>
      <c r="BJ246" s="37">
        <f t="shared" si="157"/>
        <v>27</v>
      </c>
      <c r="BK246" s="13">
        <f t="shared" si="155"/>
        <v>38</v>
      </c>
      <c r="BL246" s="38">
        <f t="shared" si="162"/>
        <v>9.98881105520282</v>
      </c>
      <c r="BM246" s="38">
        <f t="shared" si="163"/>
        <v>28.011188944797183</v>
      </c>
      <c r="BN246" s="39">
        <f t="shared" si="156"/>
        <v>0.7094087531099773</v>
      </c>
      <c r="BO246" s="40"/>
      <c r="BP246" s="13">
        <v>6.02</v>
      </c>
      <c r="BQ246" s="40">
        <v>8.99</v>
      </c>
      <c r="BR246" s="41"/>
      <c r="BS246" s="41"/>
      <c r="BT246" s="41"/>
      <c r="BU246" s="41"/>
      <c r="BV246" s="41"/>
      <c r="BW246" s="41"/>
      <c r="BY246" s="40"/>
      <c r="BZ246" s="40"/>
      <c r="CA246" s="40"/>
    </row>
    <row r="247" spans="1:75" ht="15.75">
      <c r="A247" s="43"/>
      <c r="B247" s="131"/>
      <c r="D247" s="31"/>
      <c r="E247" s="31"/>
      <c r="F247" s="31"/>
      <c r="G247" s="32"/>
      <c r="H247" s="32"/>
      <c r="S247" s="33">
        <f t="shared" si="138"/>
        <v>0</v>
      </c>
      <c r="T247" s="33">
        <f t="shared" si="139"/>
        <v>0</v>
      </c>
      <c r="U247" s="33"/>
      <c r="V247" s="33"/>
      <c r="W247" s="36"/>
      <c r="X247" s="36"/>
      <c r="BH247" s="30">
        <f t="shared" si="146"/>
        <v>0</v>
      </c>
      <c r="BI247" s="37">
        <f t="shared" si="154"/>
      </c>
      <c r="BJ247" s="37">
        <f t="shared" si="157"/>
      </c>
      <c r="BL247" s="38"/>
      <c r="BM247" s="38"/>
      <c r="BN247" s="39"/>
      <c r="BO247" s="40"/>
      <c r="BQ247" s="40"/>
      <c r="BR247" s="41"/>
      <c r="BS247" s="41"/>
      <c r="BT247" s="41"/>
      <c r="BU247" s="41"/>
      <c r="BV247" s="41"/>
      <c r="BW247" s="41"/>
    </row>
    <row r="248" spans="1:79" ht="15.75">
      <c r="A248" s="29" t="s">
        <v>13</v>
      </c>
      <c r="B248" s="130" t="s">
        <v>14</v>
      </c>
      <c r="D248" s="31" t="s">
        <v>421</v>
      </c>
      <c r="E248" s="31" t="s">
        <v>746</v>
      </c>
      <c r="F248" s="31" t="s">
        <v>536</v>
      </c>
      <c r="G248" s="32">
        <f aca="true" t="shared" si="164" ref="G248:G254">($T248/$V$412)/((MAX($S248,1))/$U$412)</f>
        <v>3.8157924473060985</v>
      </c>
      <c r="H248" s="32"/>
      <c r="I248" s="59" t="s">
        <v>765</v>
      </c>
      <c r="J248" s="34" t="s">
        <v>1097</v>
      </c>
      <c r="K248" s="33">
        <v>713</v>
      </c>
      <c r="L248" s="2">
        <v>227</v>
      </c>
      <c r="M248" s="33">
        <v>3328</v>
      </c>
      <c r="N248" s="2">
        <v>288</v>
      </c>
      <c r="O248" s="33">
        <v>524</v>
      </c>
      <c r="P248" s="2">
        <v>56</v>
      </c>
      <c r="Q248" s="33">
        <v>913</v>
      </c>
      <c r="R248" s="2">
        <v>217</v>
      </c>
      <c r="S248" s="33">
        <f t="shared" si="138"/>
        <v>1520</v>
      </c>
      <c r="T248" s="33">
        <f t="shared" si="139"/>
        <v>4746</v>
      </c>
      <c r="U248" s="35">
        <f aca="true" t="shared" si="165" ref="U248:U254">(S248+T248)*($S$412/($S$412+$T$412))</f>
        <v>3446.1229608929534</v>
      </c>
      <c r="V248" s="35">
        <f aca="true" t="shared" si="166" ref="V248:V254">(S248+T248)*($T$412/($S$412+$T$412))</f>
        <v>2819.8770391070466</v>
      </c>
      <c r="W248" s="36">
        <f aca="true" t="shared" si="167" ref="W248:W254">CHITEST(S248:T248,U248:V248)</f>
        <v>0</v>
      </c>
      <c r="X248" s="36"/>
      <c r="Y248" s="34">
        <v>665</v>
      </c>
      <c r="Z248" s="34">
        <v>1740</v>
      </c>
      <c r="AA248" s="34">
        <v>163</v>
      </c>
      <c r="AB248" s="34">
        <v>376</v>
      </c>
      <c r="AC248" s="34">
        <v>178</v>
      </c>
      <c r="AD248" s="34">
        <v>346</v>
      </c>
      <c r="AE248" s="34">
        <v>379</v>
      </c>
      <c r="AF248" s="34">
        <v>317</v>
      </c>
      <c r="AG248" s="34">
        <v>75</v>
      </c>
      <c r="AH248" s="34">
        <v>275</v>
      </c>
      <c r="AI248" s="34">
        <v>57</v>
      </c>
      <c r="AJ248" s="34">
        <v>247</v>
      </c>
      <c r="AK248" s="34">
        <v>88</v>
      </c>
      <c r="AL248" s="34">
        <v>372</v>
      </c>
      <c r="AM248" s="33">
        <v>5278</v>
      </c>
      <c r="AO248" s="37">
        <v>415</v>
      </c>
      <c r="AP248" s="37">
        <v>339</v>
      </c>
      <c r="AQ248" s="37">
        <v>238</v>
      </c>
      <c r="AR248" s="37">
        <v>132</v>
      </c>
      <c r="AS248" s="37">
        <v>72</v>
      </c>
      <c r="AT248" s="37">
        <v>306</v>
      </c>
      <c r="AU248" s="37">
        <v>298</v>
      </c>
      <c r="AV248" s="37">
        <v>176</v>
      </c>
      <c r="AW248" s="37">
        <v>61</v>
      </c>
      <c r="AX248" s="37">
        <v>396</v>
      </c>
      <c r="AY248" s="37">
        <v>228</v>
      </c>
      <c r="AZ248" s="37">
        <v>236</v>
      </c>
      <c r="BA248" s="37">
        <v>437</v>
      </c>
      <c r="BB248" s="37">
        <v>323</v>
      </c>
      <c r="BC248" s="37">
        <v>247</v>
      </c>
      <c r="BD248" s="37">
        <v>348</v>
      </c>
      <c r="BE248" s="37">
        <v>242</v>
      </c>
      <c r="BF248" s="37">
        <v>180</v>
      </c>
      <c r="BG248" s="37">
        <v>380</v>
      </c>
      <c r="BH248" s="30">
        <f aca="true" t="shared" si="168" ref="BH248:BH285">SUM(AO248:BG248)</f>
        <v>5054</v>
      </c>
      <c r="BI248" s="37">
        <f t="shared" si="154"/>
        <v>1045</v>
      </c>
      <c r="BJ248" s="37">
        <f t="shared" si="157"/>
        <v>3036</v>
      </c>
      <c r="BK248" s="13">
        <f t="shared" si="155"/>
        <v>4081</v>
      </c>
      <c r="BL248" s="38">
        <f aca="true" t="shared" si="169" ref="BL248:BL254">BK248*($BI$412/($BI$412+$BJ$412))</f>
        <v>1072.7457346390186</v>
      </c>
      <c r="BM248" s="38">
        <f aca="true" t="shared" si="170" ref="BM248:BM254">BK248*($BJ$412/($BI$412+$BJ$412))</f>
        <v>3008.2542653609817</v>
      </c>
      <c r="BN248" s="39">
        <f t="shared" si="156"/>
        <v>0.3238022875614147</v>
      </c>
      <c r="BO248" s="40"/>
      <c r="BP248" s="13">
        <v>3.18</v>
      </c>
      <c r="BQ248" s="40">
        <v>2.39</v>
      </c>
      <c r="BR248" s="41"/>
      <c r="BS248" s="41"/>
      <c r="BT248" s="41"/>
      <c r="BU248" s="41"/>
      <c r="BV248" s="41"/>
      <c r="BW248" s="41"/>
      <c r="BY248" s="40"/>
      <c r="BZ248" s="40"/>
      <c r="CA248" s="40"/>
    </row>
    <row r="249" spans="1:79" ht="15.75">
      <c r="A249" s="29" t="s">
        <v>439</v>
      </c>
      <c r="B249" s="129" t="s">
        <v>439</v>
      </c>
      <c r="C249" s="30"/>
      <c r="D249" s="31" t="s">
        <v>592</v>
      </c>
      <c r="E249" s="31" t="s">
        <v>784</v>
      </c>
      <c r="F249" s="31" t="s">
        <v>816</v>
      </c>
      <c r="G249" s="32">
        <f t="shared" si="164"/>
        <v>5.596143429326656</v>
      </c>
      <c r="H249" s="32"/>
      <c r="I249" s="59" t="s">
        <v>765</v>
      </c>
      <c r="J249" s="34" t="s">
        <v>967</v>
      </c>
      <c r="K249" s="33">
        <v>9</v>
      </c>
      <c r="L249" s="2">
        <v>73</v>
      </c>
      <c r="M249" s="33">
        <v>13</v>
      </c>
      <c r="N249" s="2">
        <v>39</v>
      </c>
      <c r="O249" s="33">
        <v>31</v>
      </c>
      <c r="P249" s="2">
        <v>108</v>
      </c>
      <c r="Q249" s="33">
        <v>254</v>
      </c>
      <c r="R249" s="2">
        <v>706</v>
      </c>
      <c r="S249" s="33">
        <f t="shared" si="138"/>
        <v>221</v>
      </c>
      <c r="T249" s="33">
        <f t="shared" si="139"/>
        <v>1012</v>
      </c>
      <c r="U249" s="35">
        <f t="shared" si="165"/>
        <v>678.1151629079176</v>
      </c>
      <c r="V249" s="35">
        <f t="shared" si="166"/>
        <v>554.8848370920824</v>
      </c>
      <c r="W249" s="36">
        <f t="shared" si="167"/>
        <v>6.312555713653233E-151</v>
      </c>
      <c r="X249" s="36"/>
      <c r="Y249" s="37">
        <v>11</v>
      </c>
      <c r="Z249" s="37">
        <v>13</v>
      </c>
      <c r="AA249" s="37">
        <v>8</v>
      </c>
      <c r="AB249" s="37">
        <v>11</v>
      </c>
      <c r="AC249" s="37">
        <v>9</v>
      </c>
      <c r="AD249" s="37">
        <v>8</v>
      </c>
      <c r="AE249" s="37">
        <v>6</v>
      </c>
      <c r="AF249" s="37">
        <v>8</v>
      </c>
      <c r="AG249" s="37">
        <v>5</v>
      </c>
      <c r="AH249" s="37">
        <v>2</v>
      </c>
      <c r="AI249" s="37">
        <v>1</v>
      </c>
      <c r="AJ249" s="37">
        <v>6</v>
      </c>
      <c r="AK249" s="37">
        <v>4</v>
      </c>
      <c r="AL249" s="37">
        <v>8</v>
      </c>
      <c r="AM249" s="30">
        <v>100</v>
      </c>
      <c r="AO249" s="37">
        <v>7</v>
      </c>
      <c r="AP249" s="37">
        <v>5</v>
      </c>
      <c r="AQ249" s="37">
        <v>2</v>
      </c>
      <c r="AR249" s="37">
        <v>7</v>
      </c>
      <c r="AS249" s="37">
        <v>5</v>
      </c>
      <c r="AT249" s="37">
        <v>20</v>
      </c>
      <c r="AU249" s="37">
        <v>8</v>
      </c>
      <c r="AV249" s="37">
        <v>5</v>
      </c>
      <c r="AW249" s="37">
        <v>2</v>
      </c>
      <c r="AX249" s="37">
        <v>8</v>
      </c>
      <c r="AY249" s="37">
        <v>4</v>
      </c>
      <c r="AZ249" s="37">
        <v>10</v>
      </c>
      <c r="BA249" s="37">
        <v>14</v>
      </c>
      <c r="BB249" s="37">
        <v>6</v>
      </c>
      <c r="BC249" s="37">
        <v>8</v>
      </c>
      <c r="BD249" s="37">
        <v>13</v>
      </c>
      <c r="BE249" s="37">
        <v>8</v>
      </c>
      <c r="BF249" s="37">
        <v>4</v>
      </c>
      <c r="BG249" s="37">
        <v>7</v>
      </c>
      <c r="BH249" s="30">
        <f t="shared" si="168"/>
        <v>143</v>
      </c>
      <c r="BI249" s="37">
        <f t="shared" si="154"/>
        <v>47</v>
      </c>
      <c r="BJ249" s="37">
        <f t="shared" si="157"/>
        <v>81</v>
      </c>
      <c r="BK249" s="13">
        <f t="shared" si="155"/>
        <v>128</v>
      </c>
      <c r="BL249" s="38">
        <f t="shared" si="169"/>
        <v>33.646521449104235</v>
      </c>
      <c r="BM249" s="38">
        <f t="shared" si="170"/>
        <v>94.35347855089577</v>
      </c>
      <c r="BN249" s="39">
        <f t="shared" si="156"/>
        <v>0.007333004470330843</v>
      </c>
      <c r="BO249" s="40"/>
      <c r="BP249" s="13">
        <v>6.18</v>
      </c>
      <c r="BQ249" s="40">
        <v>5.52</v>
      </c>
      <c r="BR249" s="41"/>
      <c r="BS249" s="41"/>
      <c r="BT249" s="41"/>
      <c r="BU249" s="41"/>
      <c r="BV249" s="41"/>
      <c r="BW249" s="41"/>
      <c r="BY249" s="40"/>
      <c r="BZ249" s="40"/>
      <c r="CA249" s="40"/>
    </row>
    <row r="250" spans="1:79" ht="15.75">
      <c r="A250" s="29" t="s">
        <v>666</v>
      </c>
      <c r="B250" s="129" t="s">
        <v>667</v>
      </c>
      <c r="C250" s="30"/>
      <c r="D250" s="31" t="s">
        <v>421</v>
      </c>
      <c r="E250" s="31" t="s">
        <v>817</v>
      </c>
      <c r="F250" s="31" t="s">
        <v>815</v>
      </c>
      <c r="G250" s="32">
        <f t="shared" si="164"/>
        <v>2.309086972441815</v>
      </c>
      <c r="H250" s="32"/>
      <c r="I250" s="59" t="s">
        <v>765</v>
      </c>
      <c r="J250" s="34" t="s">
        <v>968</v>
      </c>
      <c r="K250" s="33">
        <v>1879</v>
      </c>
      <c r="L250" s="2">
        <v>13107</v>
      </c>
      <c r="M250" s="33">
        <v>7448</v>
      </c>
      <c r="N250" s="2">
        <v>21222</v>
      </c>
      <c r="O250" s="33">
        <v>202</v>
      </c>
      <c r="P250" s="2">
        <v>527</v>
      </c>
      <c r="Q250" s="33">
        <v>353</v>
      </c>
      <c r="R250" s="2">
        <v>670</v>
      </c>
      <c r="S250" s="33">
        <f t="shared" si="138"/>
        <v>15715</v>
      </c>
      <c r="T250" s="33">
        <f t="shared" si="139"/>
        <v>29693</v>
      </c>
      <c r="U250" s="35">
        <f t="shared" si="165"/>
        <v>24973.117045679417</v>
      </c>
      <c r="V250" s="35">
        <f t="shared" si="166"/>
        <v>20434.882954320583</v>
      </c>
      <c r="W250" s="36">
        <f t="shared" si="167"/>
        <v>0</v>
      </c>
      <c r="X250" s="36"/>
      <c r="Y250" s="37">
        <v>218</v>
      </c>
      <c r="Z250" s="37">
        <v>245</v>
      </c>
      <c r="AA250" s="37">
        <v>53</v>
      </c>
      <c r="AB250" s="37">
        <v>174</v>
      </c>
      <c r="AC250" s="37">
        <v>47</v>
      </c>
      <c r="AD250" s="37">
        <v>41</v>
      </c>
      <c r="AE250" s="37">
        <v>71</v>
      </c>
      <c r="AF250" s="37">
        <v>88</v>
      </c>
      <c r="AG250" s="37">
        <v>48</v>
      </c>
      <c r="AH250" s="37">
        <v>74</v>
      </c>
      <c r="AI250" s="37">
        <v>47</v>
      </c>
      <c r="AJ250" s="37">
        <v>71</v>
      </c>
      <c r="AK250" s="37">
        <v>60</v>
      </c>
      <c r="AL250" s="37">
        <v>156</v>
      </c>
      <c r="AM250" s="30">
        <v>1393</v>
      </c>
      <c r="AO250" s="37">
        <v>2274</v>
      </c>
      <c r="AP250" s="37">
        <v>2646</v>
      </c>
      <c r="AQ250" s="37">
        <v>1836</v>
      </c>
      <c r="AR250" s="37">
        <v>1501</v>
      </c>
      <c r="AS250" s="37">
        <v>802</v>
      </c>
      <c r="AT250" s="37">
        <v>3382</v>
      </c>
      <c r="AU250" s="37">
        <v>1145</v>
      </c>
      <c r="AV250" s="37">
        <v>951</v>
      </c>
      <c r="AW250" s="37">
        <v>423</v>
      </c>
      <c r="AX250" s="37">
        <v>1594</v>
      </c>
      <c r="AY250" s="37">
        <v>1213</v>
      </c>
      <c r="AZ250" s="37">
        <v>2236</v>
      </c>
      <c r="BA250" s="37">
        <v>3631</v>
      </c>
      <c r="BB250" s="37">
        <v>2314</v>
      </c>
      <c r="BC250" s="37">
        <v>2209</v>
      </c>
      <c r="BD250" s="37">
        <v>1934</v>
      </c>
      <c r="BE250" s="37">
        <v>1998</v>
      </c>
      <c r="BF250" s="37">
        <v>1096</v>
      </c>
      <c r="BG250" s="37">
        <v>2679</v>
      </c>
      <c r="BH250" s="30">
        <f t="shared" si="168"/>
        <v>35864</v>
      </c>
      <c r="BI250" s="37">
        <f t="shared" si="154"/>
        <v>8204</v>
      </c>
      <c r="BJ250" s="37">
        <f t="shared" si="157"/>
        <v>21584</v>
      </c>
      <c r="BK250" s="13">
        <f t="shared" si="155"/>
        <v>29788</v>
      </c>
      <c r="BL250" s="38">
        <f t="shared" si="169"/>
        <v>7830.176413483726</v>
      </c>
      <c r="BM250" s="38">
        <f t="shared" si="170"/>
        <v>21957.823586516275</v>
      </c>
      <c r="BN250" s="39">
        <f t="shared" si="156"/>
        <v>8.633480935171519E-07</v>
      </c>
      <c r="BO250" s="40"/>
      <c r="BP250" s="13">
        <v>3.47</v>
      </c>
      <c r="BQ250" s="40">
        <v>2.15</v>
      </c>
      <c r="BR250" s="41"/>
      <c r="BS250" s="41"/>
      <c r="BT250" s="41"/>
      <c r="BU250" s="41"/>
      <c r="BV250" s="41"/>
      <c r="BW250" s="41"/>
      <c r="BY250" s="40"/>
      <c r="BZ250" s="40"/>
      <c r="CA250" s="40"/>
    </row>
    <row r="251" spans="1:79" ht="15.75">
      <c r="A251" s="29" t="s">
        <v>640</v>
      </c>
      <c r="B251" s="130" t="s">
        <v>697</v>
      </c>
      <c r="D251" s="31" t="s">
        <v>537</v>
      </c>
      <c r="E251" s="31" t="s">
        <v>784</v>
      </c>
      <c r="F251" s="31" t="s">
        <v>536</v>
      </c>
      <c r="G251" s="32">
        <f t="shared" si="164"/>
        <v>3.42183157516535</v>
      </c>
      <c r="H251" s="32"/>
      <c r="I251" s="59" t="s">
        <v>765</v>
      </c>
      <c r="J251" s="34" t="s">
        <v>897</v>
      </c>
      <c r="K251" s="33">
        <v>15</v>
      </c>
      <c r="L251" s="2">
        <v>88</v>
      </c>
      <c r="M251" s="33">
        <v>73</v>
      </c>
      <c r="N251" s="2">
        <v>263</v>
      </c>
      <c r="O251" s="33">
        <v>21</v>
      </c>
      <c r="P251" s="2">
        <v>51</v>
      </c>
      <c r="Q251" s="33">
        <v>49</v>
      </c>
      <c r="R251" s="2">
        <v>105</v>
      </c>
      <c r="S251" s="33">
        <f t="shared" si="138"/>
        <v>175</v>
      </c>
      <c r="T251" s="33">
        <f t="shared" si="139"/>
        <v>490</v>
      </c>
      <c r="U251" s="35">
        <f t="shared" si="165"/>
        <v>365.7312111384957</v>
      </c>
      <c r="V251" s="35">
        <f t="shared" si="166"/>
        <v>299.2687888615043</v>
      </c>
      <c r="W251" s="36">
        <f t="shared" si="167"/>
        <v>5.404689533815349E-50</v>
      </c>
      <c r="X251" s="36"/>
      <c r="Y251" s="34">
        <v>558</v>
      </c>
      <c r="Z251" s="34">
        <v>190</v>
      </c>
      <c r="AA251" s="34">
        <v>8</v>
      </c>
      <c r="AB251" s="34">
        <v>38</v>
      </c>
      <c r="AC251" s="34">
        <v>27</v>
      </c>
      <c r="AD251" s="34">
        <v>14</v>
      </c>
      <c r="AE251" s="34">
        <v>11</v>
      </c>
      <c r="AF251" s="34">
        <v>12</v>
      </c>
      <c r="AG251" s="34">
        <v>6</v>
      </c>
      <c r="AH251" s="34">
        <v>8</v>
      </c>
      <c r="AI251" s="34">
        <v>2</v>
      </c>
      <c r="AJ251" s="34">
        <v>12</v>
      </c>
      <c r="AK251" s="34">
        <v>11</v>
      </c>
      <c r="AL251" s="34">
        <v>17</v>
      </c>
      <c r="AM251" s="33">
        <v>914</v>
      </c>
      <c r="AO251" s="37">
        <v>16</v>
      </c>
      <c r="AP251" s="37">
        <v>15</v>
      </c>
      <c r="AQ251" s="37">
        <v>13</v>
      </c>
      <c r="AR251" s="37">
        <v>19</v>
      </c>
      <c r="AS251" s="37">
        <v>7</v>
      </c>
      <c r="AT251" s="37">
        <v>55</v>
      </c>
      <c r="AU251" s="37">
        <v>10</v>
      </c>
      <c r="AV251" s="37">
        <v>9</v>
      </c>
      <c r="AW251" s="37">
        <v>3</v>
      </c>
      <c r="AX251" s="37">
        <v>14</v>
      </c>
      <c r="AY251" s="37">
        <v>10</v>
      </c>
      <c r="AZ251" s="37">
        <v>21</v>
      </c>
      <c r="BA251" s="37">
        <v>28</v>
      </c>
      <c r="BB251" s="37">
        <v>10</v>
      </c>
      <c r="BC251" s="37">
        <v>21</v>
      </c>
      <c r="BD251" s="37">
        <v>8</v>
      </c>
      <c r="BE251" s="37">
        <v>17</v>
      </c>
      <c r="BF251" s="37">
        <v>3</v>
      </c>
      <c r="BG251" s="37">
        <v>16</v>
      </c>
      <c r="BH251" s="30">
        <f t="shared" si="168"/>
        <v>295</v>
      </c>
      <c r="BI251" s="37">
        <f t="shared" si="154"/>
        <v>103</v>
      </c>
      <c r="BJ251" s="37">
        <f t="shared" si="157"/>
        <v>150</v>
      </c>
      <c r="BK251" s="13">
        <f t="shared" si="155"/>
        <v>253</v>
      </c>
      <c r="BL251" s="38">
        <f t="shared" si="169"/>
        <v>66.50445255174509</v>
      </c>
      <c r="BM251" s="38">
        <f t="shared" si="170"/>
        <v>186.49554744825494</v>
      </c>
      <c r="BN251" s="39">
        <f t="shared" si="156"/>
        <v>1.8637913913446818E-07</v>
      </c>
      <c r="BO251" s="40"/>
      <c r="BP251" s="13">
        <v>3.14</v>
      </c>
      <c r="BQ251" s="40">
        <v>3.55</v>
      </c>
      <c r="BR251" s="41"/>
      <c r="BS251" s="41"/>
      <c r="BT251" s="41"/>
      <c r="BU251" s="41"/>
      <c r="BV251" s="41"/>
      <c r="BW251" s="41"/>
      <c r="BY251" s="40"/>
      <c r="BZ251" s="40"/>
      <c r="CA251" s="40"/>
    </row>
    <row r="252" spans="1:79" ht="15.75">
      <c r="A252" s="29" t="s">
        <v>641</v>
      </c>
      <c r="B252" s="130" t="s">
        <v>698</v>
      </c>
      <c r="D252" s="31" t="s">
        <v>537</v>
      </c>
      <c r="E252" s="31" t="s">
        <v>817</v>
      </c>
      <c r="F252" s="31" t="s">
        <v>536</v>
      </c>
      <c r="G252" s="32">
        <f t="shared" si="164"/>
        <v>2.1801351966992644</v>
      </c>
      <c r="H252" s="32"/>
      <c r="I252" s="59" t="s">
        <v>765</v>
      </c>
      <c r="J252" s="34" t="s">
        <v>897</v>
      </c>
      <c r="K252" s="33">
        <v>14</v>
      </c>
      <c r="L252" s="2">
        <v>125</v>
      </c>
      <c r="M252" s="33">
        <v>32</v>
      </c>
      <c r="N252" s="2">
        <v>178</v>
      </c>
      <c r="O252" s="33">
        <v>4</v>
      </c>
      <c r="P252" s="2">
        <v>19</v>
      </c>
      <c r="Q252" s="33">
        <v>14</v>
      </c>
      <c r="R252" s="2">
        <v>65</v>
      </c>
      <c r="S252" s="33">
        <f t="shared" si="138"/>
        <v>162</v>
      </c>
      <c r="T252" s="33">
        <f t="shared" si="139"/>
        <v>289</v>
      </c>
      <c r="U252" s="35">
        <f t="shared" si="165"/>
        <v>248.03725747888956</v>
      </c>
      <c r="V252" s="35">
        <f t="shared" si="166"/>
        <v>202.96274252111044</v>
      </c>
      <c r="W252" s="36">
        <f t="shared" si="167"/>
        <v>3.8418468167322936E-16</v>
      </c>
      <c r="X252" s="36"/>
      <c r="Y252" s="34">
        <v>67</v>
      </c>
      <c r="Z252" s="34">
        <v>30</v>
      </c>
      <c r="AA252" s="34">
        <v>7</v>
      </c>
      <c r="AB252" s="34">
        <v>10</v>
      </c>
      <c r="AC252" s="34">
        <v>10</v>
      </c>
      <c r="AD252" s="34">
        <v>6</v>
      </c>
      <c r="AE252" s="34">
        <v>11</v>
      </c>
      <c r="AF252" s="34">
        <v>5</v>
      </c>
      <c r="AG252" s="34">
        <v>8</v>
      </c>
      <c r="AH252" s="34">
        <v>6</v>
      </c>
      <c r="AI252" s="34">
        <v>1</v>
      </c>
      <c r="AJ252" s="34">
        <v>5</v>
      </c>
      <c r="AK252" s="34">
        <v>6</v>
      </c>
      <c r="AL252" s="34">
        <v>11</v>
      </c>
      <c r="AM252" s="33">
        <v>183</v>
      </c>
      <c r="AO252" s="37">
        <v>17</v>
      </c>
      <c r="AP252" s="37">
        <v>37</v>
      </c>
      <c r="AQ252" s="37">
        <v>27</v>
      </c>
      <c r="AR252" s="37">
        <v>15</v>
      </c>
      <c r="AS252" s="37">
        <v>7</v>
      </c>
      <c r="AT252" s="37">
        <v>28</v>
      </c>
      <c r="AU252" s="37">
        <v>11</v>
      </c>
      <c r="AV252" s="37">
        <v>9</v>
      </c>
      <c r="AW252" s="37">
        <v>6</v>
      </c>
      <c r="AX252" s="37">
        <v>7</v>
      </c>
      <c r="AY252" s="37">
        <v>14</v>
      </c>
      <c r="AZ252" s="37">
        <v>17</v>
      </c>
      <c r="BA252" s="37">
        <v>22</v>
      </c>
      <c r="BB252" s="37">
        <v>16</v>
      </c>
      <c r="BC252" s="37">
        <v>11</v>
      </c>
      <c r="BD252" s="37">
        <v>4</v>
      </c>
      <c r="BE252" s="37">
        <v>9</v>
      </c>
      <c r="BF252" s="37">
        <v>6</v>
      </c>
      <c r="BG252" s="37">
        <v>12</v>
      </c>
      <c r="BH252" s="30">
        <f t="shared" si="168"/>
        <v>275</v>
      </c>
      <c r="BI252" s="37">
        <f t="shared" si="154"/>
        <v>76</v>
      </c>
      <c r="BJ252" s="37">
        <f t="shared" si="157"/>
        <v>128</v>
      </c>
      <c r="BK252" s="13">
        <f t="shared" si="155"/>
        <v>204</v>
      </c>
      <c r="BL252" s="38">
        <f t="shared" si="169"/>
        <v>53.624143559509875</v>
      </c>
      <c r="BM252" s="38">
        <f t="shared" si="170"/>
        <v>150.37585644049014</v>
      </c>
      <c r="BN252" s="39">
        <f t="shared" si="156"/>
        <v>0.000372298321113534</v>
      </c>
      <c r="BO252" s="40"/>
      <c r="BP252" s="13">
        <v>2.37</v>
      </c>
      <c r="BQ252" s="40">
        <v>2.26</v>
      </c>
      <c r="BR252" s="41"/>
      <c r="BS252" s="41"/>
      <c r="BT252" s="41"/>
      <c r="BU252" s="41"/>
      <c r="BV252" s="41"/>
      <c r="BW252" s="41"/>
      <c r="BY252" s="40"/>
      <c r="BZ252" s="40"/>
      <c r="CA252" s="40"/>
    </row>
    <row r="253" spans="1:79" ht="15.75">
      <c r="A253" s="29" t="s">
        <v>266</v>
      </c>
      <c r="B253" s="129" t="s">
        <v>267</v>
      </c>
      <c r="C253" s="30"/>
      <c r="D253" s="31" t="s">
        <v>421</v>
      </c>
      <c r="E253" s="31" t="s">
        <v>784</v>
      </c>
      <c r="F253" s="31" t="s">
        <v>536</v>
      </c>
      <c r="G253" s="32">
        <f t="shared" si="164"/>
        <v>3.8384879606361073</v>
      </c>
      <c r="H253" s="32"/>
      <c r="I253" s="59" t="s">
        <v>765</v>
      </c>
      <c r="J253" s="34" t="s">
        <v>969</v>
      </c>
      <c r="K253" s="33">
        <v>4</v>
      </c>
      <c r="L253" s="2">
        <v>59</v>
      </c>
      <c r="M253" s="33">
        <v>78</v>
      </c>
      <c r="N253" s="2">
        <v>216</v>
      </c>
      <c r="O253" s="33">
        <v>25</v>
      </c>
      <c r="P253" s="2">
        <v>61</v>
      </c>
      <c r="Q253" s="33">
        <v>46</v>
      </c>
      <c r="R253" s="2">
        <v>128</v>
      </c>
      <c r="S253" s="33">
        <f t="shared" si="138"/>
        <v>149</v>
      </c>
      <c r="T253" s="33">
        <f t="shared" si="139"/>
        <v>468</v>
      </c>
      <c r="U253" s="35">
        <f t="shared" si="165"/>
        <v>339.3325673269953</v>
      </c>
      <c r="V253" s="35">
        <f t="shared" si="166"/>
        <v>277.6674326730047</v>
      </c>
      <c r="W253" s="36">
        <f t="shared" si="167"/>
        <v>1.5839529337043066E-53</v>
      </c>
      <c r="X253" s="36"/>
      <c r="Y253" s="37">
        <v>104</v>
      </c>
      <c r="Z253" s="37">
        <v>77</v>
      </c>
      <c r="AA253" s="37">
        <v>10</v>
      </c>
      <c r="AB253" s="37">
        <v>27</v>
      </c>
      <c r="AC253" s="37">
        <v>10</v>
      </c>
      <c r="AD253" s="37">
        <v>23</v>
      </c>
      <c r="AE253" s="37">
        <v>38</v>
      </c>
      <c r="AF253" s="37">
        <v>43</v>
      </c>
      <c r="AG253" s="37">
        <v>18</v>
      </c>
      <c r="AH253" s="37">
        <v>28</v>
      </c>
      <c r="AI253" s="37">
        <v>10</v>
      </c>
      <c r="AJ253" s="37">
        <v>33</v>
      </c>
      <c r="AK253" s="37">
        <v>15</v>
      </c>
      <c r="AL253" s="37">
        <v>39</v>
      </c>
      <c r="AM253" s="30">
        <v>475</v>
      </c>
      <c r="AO253" s="37">
        <v>13</v>
      </c>
      <c r="AP253" s="37">
        <v>16</v>
      </c>
      <c r="AQ253" s="37">
        <v>6</v>
      </c>
      <c r="AR253" s="37">
        <v>13</v>
      </c>
      <c r="AS253" s="37">
        <v>9</v>
      </c>
      <c r="AT253" s="37">
        <v>30</v>
      </c>
      <c r="AU253" s="37">
        <v>17</v>
      </c>
      <c r="AV253" s="37">
        <v>6</v>
      </c>
      <c r="AW253" s="37">
        <v>6</v>
      </c>
      <c r="AX253" s="37">
        <v>24</v>
      </c>
      <c r="AY253" s="37">
        <v>19</v>
      </c>
      <c r="AZ253" s="37">
        <v>14</v>
      </c>
      <c r="BA253" s="37">
        <v>21</v>
      </c>
      <c r="BB253" s="37">
        <v>13</v>
      </c>
      <c r="BC253" s="37">
        <v>6</v>
      </c>
      <c r="BD253" s="37">
        <v>16</v>
      </c>
      <c r="BE253" s="37">
        <v>4</v>
      </c>
      <c r="BF253" s="37">
        <v>5</v>
      </c>
      <c r="BG253" s="37">
        <v>24</v>
      </c>
      <c r="BH253" s="30">
        <f t="shared" si="168"/>
        <v>262</v>
      </c>
      <c r="BI253" s="37">
        <f t="shared" si="154"/>
        <v>81</v>
      </c>
      <c r="BJ253" s="37">
        <f t="shared" si="157"/>
        <v>135</v>
      </c>
      <c r="BK253" s="13">
        <f t="shared" si="155"/>
        <v>216</v>
      </c>
      <c r="BL253" s="38">
        <f t="shared" si="169"/>
        <v>56.778504945363395</v>
      </c>
      <c r="BM253" s="38">
        <f t="shared" si="170"/>
        <v>159.22149505463662</v>
      </c>
      <c r="BN253" s="39">
        <f t="shared" si="156"/>
        <v>0.00018111889677037036</v>
      </c>
      <c r="BO253" s="40"/>
      <c r="BP253" s="13">
        <v>3.96</v>
      </c>
      <c r="BQ253" s="40">
        <v>3.84</v>
      </c>
      <c r="BR253" s="41"/>
      <c r="BS253" s="41"/>
      <c r="BT253" s="41"/>
      <c r="BU253" s="41"/>
      <c r="BV253" s="41"/>
      <c r="BW253" s="41"/>
      <c r="BY253" s="40"/>
      <c r="BZ253" s="40"/>
      <c r="CA253" s="40"/>
    </row>
    <row r="254" spans="1:79" ht="15.75">
      <c r="A254" s="29" t="s">
        <v>655</v>
      </c>
      <c r="B254" s="129" t="s">
        <v>655</v>
      </c>
      <c r="C254" s="30"/>
      <c r="D254" s="31" t="s">
        <v>814</v>
      </c>
      <c r="E254" s="31" t="s">
        <v>535</v>
      </c>
      <c r="F254" s="31" t="s">
        <v>536</v>
      </c>
      <c r="G254" s="32">
        <f t="shared" si="164"/>
        <v>3.6418064621402664</v>
      </c>
      <c r="H254" s="32"/>
      <c r="I254" s="59" t="s">
        <v>768</v>
      </c>
      <c r="J254" s="34" t="s">
        <v>898</v>
      </c>
      <c r="K254" s="33">
        <v>4</v>
      </c>
      <c r="L254" s="2">
        <v>11</v>
      </c>
      <c r="M254" s="33">
        <v>17</v>
      </c>
      <c r="N254" s="2">
        <v>61</v>
      </c>
      <c r="O254" s="33">
        <v>32</v>
      </c>
      <c r="P254" s="2">
        <v>53</v>
      </c>
      <c r="Q254" s="33">
        <v>90</v>
      </c>
      <c r="R254" s="2">
        <v>130</v>
      </c>
      <c r="S254" s="33">
        <f t="shared" si="138"/>
        <v>100</v>
      </c>
      <c r="T254" s="33">
        <f t="shared" si="139"/>
        <v>298</v>
      </c>
      <c r="U254" s="35">
        <f t="shared" si="165"/>
        <v>218.8887549370245</v>
      </c>
      <c r="V254" s="35">
        <f t="shared" si="166"/>
        <v>179.1112450629755</v>
      </c>
      <c r="W254" s="36">
        <f t="shared" si="167"/>
        <v>4.595524209445354E-33</v>
      </c>
      <c r="X254" s="36"/>
      <c r="Y254" s="37">
        <v>1</v>
      </c>
      <c r="Z254" s="37">
        <v>1</v>
      </c>
      <c r="AA254" s="37">
        <v>1</v>
      </c>
      <c r="AB254" s="37">
        <v>10</v>
      </c>
      <c r="AC254" s="37">
        <v>0</v>
      </c>
      <c r="AD254" s="37">
        <v>3</v>
      </c>
      <c r="AE254" s="37">
        <v>3</v>
      </c>
      <c r="AF254" s="37">
        <v>6</v>
      </c>
      <c r="AG254" s="37">
        <v>3</v>
      </c>
      <c r="AH254" s="37">
        <v>0</v>
      </c>
      <c r="AI254" s="37">
        <v>0</v>
      </c>
      <c r="AJ254" s="37">
        <v>7</v>
      </c>
      <c r="AK254" s="37">
        <v>1</v>
      </c>
      <c r="AL254" s="37">
        <v>5</v>
      </c>
      <c r="AM254" s="30">
        <v>41</v>
      </c>
      <c r="AO254" s="37">
        <v>1</v>
      </c>
      <c r="AP254" s="37">
        <v>7</v>
      </c>
      <c r="AQ254" s="37">
        <v>4</v>
      </c>
      <c r="AR254" s="37">
        <v>4</v>
      </c>
      <c r="AS254" s="37">
        <v>6</v>
      </c>
      <c r="AT254" s="37">
        <v>17</v>
      </c>
      <c r="AU254" s="37">
        <v>4</v>
      </c>
      <c r="AV254" s="37">
        <v>5</v>
      </c>
      <c r="AW254" s="37">
        <v>3</v>
      </c>
      <c r="AX254" s="37">
        <v>2</v>
      </c>
      <c r="AY254" s="37">
        <v>1</v>
      </c>
      <c r="AZ254" s="37">
        <v>1</v>
      </c>
      <c r="BA254" s="37">
        <v>3</v>
      </c>
      <c r="BB254" s="37">
        <v>3</v>
      </c>
      <c r="BC254" s="37">
        <v>2</v>
      </c>
      <c r="BD254" s="37">
        <v>1</v>
      </c>
      <c r="BE254" s="37">
        <v>3</v>
      </c>
      <c r="BF254" s="37">
        <v>2</v>
      </c>
      <c r="BG254" s="37">
        <v>1</v>
      </c>
      <c r="BH254" s="30">
        <f t="shared" si="168"/>
        <v>70</v>
      </c>
      <c r="BI254" s="37">
        <f t="shared" si="154"/>
        <v>39</v>
      </c>
      <c r="BJ254" s="37">
        <f t="shared" si="157"/>
        <v>18</v>
      </c>
      <c r="BK254" s="13">
        <f t="shared" si="155"/>
        <v>57</v>
      </c>
      <c r="BL254" s="38">
        <f t="shared" si="169"/>
        <v>14.98321658280423</v>
      </c>
      <c r="BM254" s="38">
        <f t="shared" si="170"/>
        <v>42.016783417195775</v>
      </c>
      <c r="BN254" s="39">
        <f t="shared" si="156"/>
        <v>4.949738590628589E-13</v>
      </c>
      <c r="BO254" s="40"/>
      <c r="BP254" s="13">
        <v>2.75</v>
      </c>
      <c r="BQ254" s="40">
        <v>4</v>
      </c>
      <c r="BR254" s="41"/>
      <c r="BS254" s="41"/>
      <c r="BT254" s="41"/>
      <c r="BU254" s="41"/>
      <c r="BV254" s="41"/>
      <c r="BW254" s="41"/>
      <c r="BY254" s="40"/>
      <c r="BZ254" s="40"/>
      <c r="CA254" s="40"/>
    </row>
    <row r="255" spans="1:75" ht="15.75">
      <c r="A255" s="43"/>
      <c r="B255" s="131"/>
      <c r="D255" s="31"/>
      <c r="E255" s="31"/>
      <c r="F255" s="31"/>
      <c r="G255" s="32"/>
      <c r="H255" s="32"/>
      <c r="I255" s="59"/>
      <c r="J255" s="34"/>
      <c r="K255" s="33"/>
      <c r="L255" s="33"/>
      <c r="M255" s="33"/>
      <c r="N255" s="33"/>
      <c r="O255" s="33"/>
      <c r="P255" s="33"/>
      <c r="Q255" s="33"/>
      <c r="R255" s="33"/>
      <c r="S255" s="33">
        <f t="shared" si="138"/>
        <v>0</v>
      </c>
      <c r="T255" s="33">
        <f t="shared" si="139"/>
        <v>0</v>
      </c>
      <c r="U255" s="33"/>
      <c r="V255" s="33"/>
      <c r="W255" s="36"/>
      <c r="X255" s="36"/>
      <c r="BH255" s="30">
        <f t="shared" si="168"/>
        <v>0</v>
      </c>
      <c r="BI255" s="37">
        <f t="shared" si="154"/>
      </c>
      <c r="BJ255" s="37">
        <f t="shared" si="157"/>
      </c>
      <c r="BL255" s="38"/>
      <c r="BM255" s="38"/>
      <c r="BN255" s="39"/>
      <c r="BO255" s="40"/>
      <c r="BQ255" s="40"/>
      <c r="BR255" s="41"/>
      <c r="BS255" s="41"/>
      <c r="BT255" s="41"/>
      <c r="BU255" s="41"/>
      <c r="BV255" s="41"/>
      <c r="BW255" s="41"/>
    </row>
    <row r="256" spans="1:79" ht="15.75">
      <c r="A256" s="29" t="s">
        <v>890</v>
      </c>
      <c r="B256" s="130" t="s">
        <v>59</v>
      </c>
      <c r="D256" s="31" t="s">
        <v>592</v>
      </c>
      <c r="E256" s="31" t="s">
        <v>784</v>
      </c>
      <c r="F256" s="31" t="s">
        <v>536</v>
      </c>
      <c r="G256" s="32">
        <f aca="true" t="shared" si="171" ref="G256:G262">($T256/$V$412)/((MAX($S256,1))/$U$412)</f>
        <v>3.174842228386498</v>
      </c>
      <c r="H256" s="32"/>
      <c r="I256" s="59" t="s">
        <v>425</v>
      </c>
      <c r="J256" s="34" t="s">
        <v>1098</v>
      </c>
      <c r="K256" s="33">
        <v>19</v>
      </c>
      <c r="L256" s="2">
        <v>138</v>
      </c>
      <c r="M256" s="33">
        <v>33</v>
      </c>
      <c r="N256" s="2">
        <v>227</v>
      </c>
      <c r="O256" s="33">
        <v>60</v>
      </c>
      <c r="P256" s="2">
        <v>258</v>
      </c>
      <c r="Q256" s="33">
        <v>244</v>
      </c>
      <c r="R256" s="2">
        <v>730</v>
      </c>
      <c r="S256" s="33">
        <f t="shared" si="138"/>
        <v>475</v>
      </c>
      <c r="T256" s="33">
        <f t="shared" si="139"/>
        <v>1234</v>
      </c>
      <c r="U256" s="35">
        <f aca="true" t="shared" si="172" ref="U256:U262">(S256+T256)*($S$412/($S$412+$T$412))</f>
        <v>939.9017140386303</v>
      </c>
      <c r="V256" s="35">
        <f aca="true" t="shared" si="173" ref="V256:V262">(S256+T256)*($T$412/($S$412+$T$412))</f>
        <v>769.0982859613697</v>
      </c>
      <c r="W256" s="36">
        <f aca="true" t="shared" si="174" ref="W256:W262">CHITEST(S256:T256,U256:V256)</f>
        <v>3.8902314615033056E-113</v>
      </c>
      <c r="X256" s="36"/>
      <c r="Y256" s="34">
        <v>236</v>
      </c>
      <c r="Z256" s="34">
        <v>431</v>
      </c>
      <c r="AA256" s="34">
        <v>195</v>
      </c>
      <c r="AB256" s="34">
        <v>802</v>
      </c>
      <c r="AC256" s="34">
        <v>34</v>
      </c>
      <c r="AD256" s="34">
        <v>41</v>
      </c>
      <c r="AE256" s="34">
        <v>47</v>
      </c>
      <c r="AF256" s="34">
        <v>42</v>
      </c>
      <c r="AG256" s="34">
        <v>12</v>
      </c>
      <c r="AH256" s="34">
        <v>27</v>
      </c>
      <c r="AI256" s="34">
        <v>8</v>
      </c>
      <c r="AJ256" s="34">
        <v>20</v>
      </c>
      <c r="AK256" s="34">
        <v>7</v>
      </c>
      <c r="AL256" s="34">
        <v>21</v>
      </c>
      <c r="AM256" s="33">
        <v>1923</v>
      </c>
      <c r="AO256" s="34">
        <v>9</v>
      </c>
      <c r="AP256" s="34">
        <v>21</v>
      </c>
      <c r="AQ256" s="34">
        <v>13</v>
      </c>
      <c r="AR256" s="34">
        <v>12</v>
      </c>
      <c r="AS256" s="34">
        <v>9</v>
      </c>
      <c r="AT256" s="34">
        <v>26</v>
      </c>
      <c r="AU256" s="34">
        <v>9</v>
      </c>
      <c r="AV256" s="34">
        <v>4</v>
      </c>
      <c r="AW256" s="34">
        <v>3</v>
      </c>
      <c r="AX256" s="34">
        <v>19</v>
      </c>
      <c r="AY256" s="34">
        <v>12</v>
      </c>
      <c r="AZ256" s="34">
        <v>23</v>
      </c>
      <c r="BA256" s="34">
        <v>22</v>
      </c>
      <c r="BB256" s="34">
        <v>16</v>
      </c>
      <c r="BC256" s="34">
        <v>22</v>
      </c>
      <c r="BD256" s="34">
        <v>18</v>
      </c>
      <c r="BE256" s="34">
        <v>15</v>
      </c>
      <c r="BF256" s="34">
        <v>9</v>
      </c>
      <c r="BG256" s="34">
        <v>12</v>
      </c>
      <c r="BH256" s="30">
        <f t="shared" si="168"/>
        <v>274</v>
      </c>
      <c r="BI256" s="37">
        <f t="shared" si="154"/>
        <v>63</v>
      </c>
      <c r="BJ256" s="37">
        <f t="shared" si="157"/>
        <v>158</v>
      </c>
      <c r="BK256" s="13">
        <f t="shared" si="155"/>
        <v>221</v>
      </c>
      <c r="BL256" s="38">
        <f aca="true" t="shared" si="175" ref="BL256:BL262">BK256*($BI$412/($BI$412+$BJ$412))</f>
        <v>58.09282218946903</v>
      </c>
      <c r="BM256" s="38">
        <f aca="true" t="shared" si="176" ref="BM256:BM262">BK256*($BJ$412/($BI$412+$BJ$412))</f>
        <v>162.90717781053098</v>
      </c>
      <c r="BN256" s="39">
        <f t="shared" si="156"/>
        <v>0.4533219750848836</v>
      </c>
      <c r="BO256" s="40"/>
      <c r="BP256" s="13">
        <v>3.25</v>
      </c>
      <c r="BQ256" s="40">
        <v>3.24</v>
      </c>
      <c r="BR256" s="41"/>
      <c r="BS256" s="41"/>
      <c r="BT256" s="41"/>
      <c r="BU256" s="41"/>
      <c r="BV256" s="41"/>
      <c r="BW256" s="41"/>
      <c r="BY256" s="43"/>
      <c r="BZ256" s="43"/>
      <c r="CA256" s="43"/>
    </row>
    <row r="257" spans="1:79" ht="15.75">
      <c r="A257" s="29" t="s">
        <v>36</v>
      </c>
      <c r="B257" s="129" t="s">
        <v>60</v>
      </c>
      <c r="C257" s="30"/>
      <c r="D257" s="31" t="s">
        <v>537</v>
      </c>
      <c r="E257" s="31" t="s">
        <v>597</v>
      </c>
      <c r="F257" s="31" t="s">
        <v>536</v>
      </c>
      <c r="G257" s="32">
        <f t="shared" si="171"/>
        <v>2.27329254933684</v>
      </c>
      <c r="H257" s="32"/>
      <c r="I257" s="59" t="s">
        <v>425</v>
      </c>
      <c r="J257" s="34" t="s">
        <v>1099</v>
      </c>
      <c r="K257" s="33">
        <v>132</v>
      </c>
      <c r="L257" s="2">
        <v>1329</v>
      </c>
      <c r="M257" s="33">
        <v>498</v>
      </c>
      <c r="N257" s="2">
        <v>1807</v>
      </c>
      <c r="O257" s="33">
        <v>83</v>
      </c>
      <c r="P257" s="2">
        <v>244</v>
      </c>
      <c r="Q257" s="33">
        <v>276</v>
      </c>
      <c r="R257" s="2">
        <v>745</v>
      </c>
      <c r="S257" s="33">
        <f t="shared" si="138"/>
        <v>1788</v>
      </c>
      <c r="T257" s="33">
        <f t="shared" si="139"/>
        <v>3326</v>
      </c>
      <c r="U257" s="35">
        <f t="shared" si="172"/>
        <v>2812.555509416943</v>
      </c>
      <c r="V257" s="35">
        <f t="shared" si="173"/>
        <v>2301.444490583057</v>
      </c>
      <c r="W257" s="36">
        <f t="shared" si="174"/>
        <v>2.2604805931897384E-182</v>
      </c>
      <c r="X257" s="36"/>
      <c r="Y257" s="37">
        <v>4047</v>
      </c>
      <c r="Z257" s="37">
        <v>1656</v>
      </c>
      <c r="AA257" s="37">
        <v>80</v>
      </c>
      <c r="AB257" s="37">
        <v>207</v>
      </c>
      <c r="AC257" s="37">
        <v>61</v>
      </c>
      <c r="AD257" s="37">
        <v>171</v>
      </c>
      <c r="AE257" s="37">
        <v>201</v>
      </c>
      <c r="AF257" s="37">
        <v>187</v>
      </c>
      <c r="AG257" s="37">
        <v>82</v>
      </c>
      <c r="AH257" s="37">
        <v>227</v>
      </c>
      <c r="AI257" s="37">
        <v>30</v>
      </c>
      <c r="AJ257" s="37">
        <v>155</v>
      </c>
      <c r="AK257" s="37">
        <v>64</v>
      </c>
      <c r="AL257" s="37">
        <v>259</v>
      </c>
      <c r="AM257" s="30">
        <v>7427</v>
      </c>
      <c r="AO257" s="34">
        <v>227</v>
      </c>
      <c r="AP257" s="34">
        <v>99</v>
      </c>
      <c r="AQ257" s="34">
        <v>77</v>
      </c>
      <c r="AR257" s="34">
        <v>104</v>
      </c>
      <c r="AS257" s="34">
        <v>43</v>
      </c>
      <c r="AT257" s="34">
        <v>204</v>
      </c>
      <c r="AU257" s="34">
        <v>159</v>
      </c>
      <c r="AV257" s="34">
        <v>149</v>
      </c>
      <c r="AW257" s="34">
        <v>47</v>
      </c>
      <c r="AX257" s="34">
        <v>157</v>
      </c>
      <c r="AY257" s="34">
        <v>104</v>
      </c>
      <c r="AZ257" s="34">
        <v>129</v>
      </c>
      <c r="BA257" s="34">
        <v>267</v>
      </c>
      <c r="BB257" s="34">
        <v>189</v>
      </c>
      <c r="BC257" s="34">
        <v>190</v>
      </c>
      <c r="BD257" s="34">
        <v>186</v>
      </c>
      <c r="BE257" s="34">
        <v>168</v>
      </c>
      <c r="BF257" s="34">
        <v>112</v>
      </c>
      <c r="BG257" s="34">
        <v>280</v>
      </c>
      <c r="BH257" s="30">
        <f t="shared" si="168"/>
        <v>2891</v>
      </c>
      <c r="BI257" s="37">
        <f t="shared" si="154"/>
        <v>706</v>
      </c>
      <c r="BJ257" s="37">
        <f t="shared" si="157"/>
        <v>1852</v>
      </c>
      <c r="BK257" s="13">
        <f t="shared" si="155"/>
        <v>2558</v>
      </c>
      <c r="BL257" s="38">
        <f t="shared" si="175"/>
        <v>672.4047020844424</v>
      </c>
      <c r="BM257" s="38">
        <f t="shared" si="176"/>
        <v>1885.5952979155577</v>
      </c>
      <c r="BN257" s="39">
        <f t="shared" si="156"/>
        <v>0.1312988601971238</v>
      </c>
      <c r="BO257" s="40"/>
      <c r="BP257" s="13">
        <v>3.34</v>
      </c>
      <c r="BQ257" s="40">
        <v>2.17</v>
      </c>
      <c r="BR257" s="41"/>
      <c r="BS257" s="41"/>
      <c r="BT257" s="41"/>
      <c r="BU257" s="41"/>
      <c r="BV257" s="41"/>
      <c r="BW257" s="41"/>
      <c r="BY257" s="43"/>
      <c r="BZ257" s="43"/>
      <c r="CA257" s="43"/>
    </row>
    <row r="258" spans="1:79" ht="15.75">
      <c r="A258" s="45" t="s">
        <v>37</v>
      </c>
      <c r="B258" s="130" t="s">
        <v>302</v>
      </c>
      <c r="D258" s="31" t="s">
        <v>332</v>
      </c>
      <c r="E258" s="31" t="s">
        <v>817</v>
      </c>
      <c r="F258" s="31" t="s">
        <v>816</v>
      </c>
      <c r="G258" s="32">
        <f t="shared" si="171"/>
        <v>2.9949632498932144</v>
      </c>
      <c r="H258" s="32"/>
      <c r="I258" s="59" t="s">
        <v>425</v>
      </c>
      <c r="J258" s="34" t="s">
        <v>1100</v>
      </c>
      <c r="K258" s="33">
        <v>3</v>
      </c>
      <c r="L258" s="2">
        <v>24</v>
      </c>
      <c r="M258" s="33">
        <v>5</v>
      </c>
      <c r="N258" s="2">
        <v>27</v>
      </c>
      <c r="O258" s="33">
        <v>13</v>
      </c>
      <c r="P258" s="2">
        <v>31</v>
      </c>
      <c r="Q258" s="33">
        <v>44</v>
      </c>
      <c r="R258" s="2">
        <v>98</v>
      </c>
      <c r="S258" s="33">
        <f t="shared" si="138"/>
        <v>71</v>
      </c>
      <c r="T258" s="33">
        <f t="shared" si="139"/>
        <v>174</v>
      </c>
      <c r="U258" s="35">
        <f t="shared" si="172"/>
        <v>134.74307778786684</v>
      </c>
      <c r="V258" s="35">
        <f t="shared" si="173"/>
        <v>110.25692221213316</v>
      </c>
      <c r="W258" s="36">
        <f t="shared" si="174"/>
        <v>2.705523997950413E-16</v>
      </c>
      <c r="X258" s="36"/>
      <c r="Y258" s="34">
        <v>70</v>
      </c>
      <c r="Z258" s="34">
        <v>52</v>
      </c>
      <c r="AA258" s="34">
        <v>10</v>
      </c>
      <c r="AB258" s="34">
        <v>21</v>
      </c>
      <c r="AC258" s="34">
        <v>5</v>
      </c>
      <c r="AD258" s="34">
        <v>11</v>
      </c>
      <c r="AE258" s="34">
        <v>9</v>
      </c>
      <c r="AF258" s="34">
        <v>14</v>
      </c>
      <c r="AG258" s="34">
        <v>4</v>
      </c>
      <c r="AH258" s="34">
        <v>16</v>
      </c>
      <c r="AI258" s="34">
        <v>5</v>
      </c>
      <c r="AJ258" s="34">
        <v>10</v>
      </c>
      <c r="AK258" s="34">
        <v>5</v>
      </c>
      <c r="AL258" s="34">
        <v>14</v>
      </c>
      <c r="AM258" s="33">
        <v>246</v>
      </c>
      <c r="AO258" s="34">
        <v>9</v>
      </c>
      <c r="AP258" s="34">
        <v>17</v>
      </c>
      <c r="AQ258" s="34">
        <v>9</v>
      </c>
      <c r="AR258" s="34">
        <v>0</v>
      </c>
      <c r="AS258" s="34">
        <v>2</v>
      </c>
      <c r="AT258" s="34">
        <v>7</v>
      </c>
      <c r="AU258" s="34">
        <v>2</v>
      </c>
      <c r="AV258" s="34">
        <v>6</v>
      </c>
      <c r="AW258" s="34">
        <v>0</v>
      </c>
      <c r="AX258" s="34">
        <v>3</v>
      </c>
      <c r="AY258" s="34">
        <v>6</v>
      </c>
      <c r="AZ258" s="34">
        <v>7</v>
      </c>
      <c r="BA258" s="34">
        <v>14</v>
      </c>
      <c r="BB258" s="34">
        <v>9</v>
      </c>
      <c r="BC258" s="34">
        <v>6</v>
      </c>
      <c r="BD258" s="34">
        <v>10</v>
      </c>
      <c r="BE258" s="34">
        <v>14</v>
      </c>
      <c r="BF258" s="34">
        <v>6</v>
      </c>
      <c r="BG258" s="34">
        <v>8</v>
      </c>
      <c r="BH258" s="30">
        <f t="shared" si="168"/>
        <v>135</v>
      </c>
      <c r="BI258" s="37">
        <f t="shared" si="154"/>
        <v>17</v>
      </c>
      <c r="BJ258" s="37">
        <f t="shared" si="157"/>
        <v>89</v>
      </c>
      <c r="BK258" s="13">
        <f t="shared" si="155"/>
        <v>106</v>
      </c>
      <c r="BL258" s="38">
        <f t="shared" si="175"/>
        <v>27.863525575039443</v>
      </c>
      <c r="BM258" s="38">
        <f t="shared" si="176"/>
        <v>78.13647442496057</v>
      </c>
      <c r="BN258" s="39">
        <f t="shared" si="156"/>
        <v>0.016527247124223772</v>
      </c>
      <c r="BO258" s="40"/>
      <c r="BP258" s="13">
        <v>2.84</v>
      </c>
      <c r="BQ258" s="40">
        <v>3.05</v>
      </c>
      <c r="BR258" s="41"/>
      <c r="BS258" s="41"/>
      <c r="BT258" s="41"/>
      <c r="BU258" s="41"/>
      <c r="BV258" s="41"/>
      <c r="BW258" s="41"/>
      <c r="BY258" s="43"/>
      <c r="BZ258" s="43"/>
      <c r="CA258" s="43"/>
    </row>
    <row r="259" spans="1:79" ht="15.75">
      <c r="A259" s="29" t="s">
        <v>38</v>
      </c>
      <c r="B259" s="132" t="s">
        <v>61</v>
      </c>
      <c r="C259" s="30"/>
      <c r="D259" s="31" t="s">
        <v>748</v>
      </c>
      <c r="E259" s="31" t="s">
        <v>817</v>
      </c>
      <c r="F259" s="31" t="s">
        <v>816</v>
      </c>
      <c r="G259" s="87">
        <f t="shared" si="171"/>
        <v>1.5368615840840048</v>
      </c>
      <c r="H259" s="87"/>
      <c r="I259" s="59" t="s">
        <v>425</v>
      </c>
      <c r="J259" s="34" t="s">
        <v>1101</v>
      </c>
      <c r="K259" s="33">
        <v>11</v>
      </c>
      <c r="L259" s="2">
        <v>49</v>
      </c>
      <c r="M259" s="33">
        <v>21</v>
      </c>
      <c r="N259" s="2">
        <v>29</v>
      </c>
      <c r="O259" s="33">
        <v>3</v>
      </c>
      <c r="P259" s="2">
        <v>3</v>
      </c>
      <c r="Q259" s="33">
        <v>15</v>
      </c>
      <c r="R259" s="2">
        <v>18</v>
      </c>
      <c r="S259" s="33">
        <f t="shared" si="138"/>
        <v>66</v>
      </c>
      <c r="T259" s="33">
        <f t="shared" si="139"/>
        <v>83</v>
      </c>
      <c r="U259" s="35">
        <f t="shared" si="172"/>
        <v>81.94579016486595</v>
      </c>
      <c r="V259" s="35">
        <f t="shared" si="173"/>
        <v>67.05420983513405</v>
      </c>
      <c r="W259" s="36">
        <f t="shared" si="174"/>
        <v>0.00864437718102749</v>
      </c>
      <c r="X259" s="36"/>
      <c r="Y259" s="37">
        <v>30</v>
      </c>
      <c r="Z259" s="37">
        <v>9</v>
      </c>
      <c r="AA259" s="37">
        <v>17</v>
      </c>
      <c r="AB259" s="37">
        <v>33</v>
      </c>
      <c r="AC259" s="37">
        <v>3</v>
      </c>
      <c r="AD259" s="37">
        <v>9</v>
      </c>
      <c r="AE259" s="37">
        <v>8</v>
      </c>
      <c r="AF259" s="37">
        <v>7</v>
      </c>
      <c r="AG259" s="37">
        <v>4</v>
      </c>
      <c r="AH259" s="37">
        <v>5</v>
      </c>
      <c r="AI259" s="37">
        <v>13</v>
      </c>
      <c r="AJ259" s="37">
        <v>13</v>
      </c>
      <c r="AK259" s="37">
        <v>29</v>
      </c>
      <c r="AL259" s="37">
        <v>75</v>
      </c>
      <c r="AM259" s="30">
        <v>255</v>
      </c>
      <c r="AO259" s="34">
        <v>21</v>
      </c>
      <c r="AP259" s="34">
        <v>152</v>
      </c>
      <c r="AQ259" s="34">
        <v>93</v>
      </c>
      <c r="AR259" s="34">
        <v>64</v>
      </c>
      <c r="AS259" s="34">
        <v>17</v>
      </c>
      <c r="AT259" s="34">
        <v>133</v>
      </c>
      <c r="AU259" s="34">
        <v>9</v>
      </c>
      <c r="AV259" s="34">
        <v>25</v>
      </c>
      <c r="AW259" s="34">
        <v>7</v>
      </c>
      <c r="AX259" s="34">
        <v>11</v>
      </c>
      <c r="AY259" s="34">
        <v>3</v>
      </c>
      <c r="AZ259" s="34">
        <v>7</v>
      </c>
      <c r="BA259" s="34">
        <v>8</v>
      </c>
      <c r="BB259" s="34">
        <v>5</v>
      </c>
      <c r="BC259" s="34">
        <v>5</v>
      </c>
      <c r="BD259" s="34">
        <v>6</v>
      </c>
      <c r="BE259" s="34">
        <v>11</v>
      </c>
      <c r="BF259" s="34">
        <v>4</v>
      </c>
      <c r="BG259" s="34">
        <v>13</v>
      </c>
      <c r="BH259" s="30">
        <f t="shared" si="168"/>
        <v>594</v>
      </c>
      <c r="BI259" s="37">
        <f t="shared" si="154"/>
        <v>255</v>
      </c>
      <c r="BJ259" s="37">
        <f t="shared" si="157"/>
        <v>83</v>
      </c>
      <c r="BK259" s="13">
        <f t="shared" si="155"/>
        <v>338</v>
      </c>
      <c r="BL259" s="38">
        <f t="shared" si="175"/>
        <v>88.84784570154088</v>
      </c>
      <c r="BM259" s="38">
        <f t="shared" si="176"/>
        <v>249.15215429845915</v>
      </c>
      <c r="BN259" s="39">
        <f t="shared" si="156"/>
        <v>1.1398034805384705E-93</v>
      </c>
      <c r="BO259" s="40"/>
      <c r="BP259" s="13">
        <v>2.38</v>
      </c>
      <c r="BQ259" s="40">
        <v>1.21</v>
      </c>
      <c r="BR259" s="41"/>
      <c r="BS259" s="41"/>
      <c r="BT259" s="41"/>
      <c r="BU259" s="41"/>
      <c r="BV259" s="41"/>
      <c r="BW259" s="41"/>
      <c r="BY259" s="43"/>
      <c r="BZ259" s="43"/>
      <c r="CA259" s="43"/>
    </row>
    <row r="260" spans="1:79" ht="15.75">
      <c r="A260" s="29" t="s">
        <v>39</v>
      </c>
      <c r="B260" s="129" t="s">
        <v>62</v>
      </c>
      <c r="C260" s="30"/>
      <c r="D260" s="31" t="s">
        <v>748</v>
      </c>
      <c r="E260" s="31" t="s">
        <v>593</v>
      </c>
      <c r="F260" s="31" t="s">
        <v>536</v>
      </c>
      <c r="G260" s="32">
        <f t="shared" si="171"/>
        <v>2.7058533563176597</v>
      </c>
      <c r="H260" s="32"/>
      <c r="I260" s="59" t="s">
        <v>425</v>
      </c>
      <c r="J260" s="34" t="s">
        <v>1102</v>
      </c>
      <c r="K260" s="33">
        <v>37</v>
      </c>
      <c r="L260" s="2">
        <v>147</v>
      </c>
      <c r="M260" s="33">
        <v>110</v>
      </c>
      <c r="N260" s="2">
        <v>166</v>
      </c>
      <c r="O260" s="33">
        <v>119</v>
      </c>
      <c r="P260" s="2">
        <v>164</v>
      </c>
      <c r="Q260" s="33">
        <v>230</v>
      </c>
      <c r="R260" s="2">
        <v>528</v>
      </c>
      <c r="S260" s="33">
        <f t="shared" si="138"/>
        <v>467</v>
      </c>
      <c r="T260" s="33">
        <f t="shared" si="139"/>
        <v>1034</v>
      </c>
      <c r="U260" s="35">
        <f t="shared" si="172"/>
        <v>825.5075908554618</v>
      </c>
      <c r="V260" s="35">
        <f t="shared" si="173"/>
        <v>675.4924091445382</v>
      </c>
      <c r="W260" s="36">
        <f t="shared" si="174"/>
        <v>3.2003059485014995E-77</v>
      </c>
      <c r="X260" s="36"/>
      <c r="Y260" s="37">
        <v>64</v>
      </c>
      <c r="Z260" s="37">
        <v>206</v>
      </c>
      <c r="AA260" s="37">
        <v>30</v>
      </c>
      <c r="AB260" s="37">
        <v>61</v>
      </c>
      <c r="AC260" s="37">
        <v>30</v>
      </c>
      <c r="AD260" s="37">
        <v>55</v>
      </c>
      <c r="AE260" s="37">
        <v>88</v>
      </c>
      <c r="AF260" s="37">
        <v>83</v>
      </c>
      <c r="AG260" s="37">
        <v>45</v>
      </c>
      <c r="AH260" s="37">
        <v>95</v>
      </c>
      <c r="AI260" s="37">
        <v>117</v>
      </c>
      <c r="AJ260" s="37">
        <v>159</v>
      </c>
      <c r="AK260" s="37">
        <v>87</v>
      </c>
      <c r="AL260" s="37">
        <v>357</v>
      </c>
      <c r="AM260" s="30">
        <v>1477</v>
      </c>
      <c r="AO260" s="34">
        <v>28</v>
      </c>
      <c r="AP260" s="34">
        <v>5</v>
      </c>
      <c r="AQ260" s="34">
        <v>4</v>
      </c>
      <c r="AR260" s="34">
        <v>15</v>
      </c>
      <c r="AS260" s="34">
        <v>5</v>
      </c>
      <c r="AT260" s="34">
        <v>30</v>
      </c>
      <c r="AU260" s="34">
        <v>16</v>
      </c>
      <c r="AV260" s="34">
        <v>20</v>
      </c>
      <c r="AW260" s="34">
        <v>5</v>
      </c>
      <c r="AX260" s="34">
        <v>14</v>
      </c>
      <c r="AY260" s="34">
        <v>6</v>
      </c>
      <c r="AZ260" s="34">
        <v>18</v>
      </c>
      <c r="BA260" s="34">
        <v>25</v>
      </c>
      <c r="BB260" s="34">
        <v>29</v>
      </c>
      <c r="BC260" s="34">
        <v>26</v>
      </c>
      <c r="BD260" s="34">
        <v>23</v>
      </c>
      <c r="BE260" s="34">
        <v>23</v>
      </c>
      <c r="BF260" s="34">
        <v>20</v>
      </c>
      <c r="BG260" s="34">
        <v>24</v>
      </c>
      <c r="BH260" s="30">
        <f t="shared" si="168"/>
        <v>336</v>
      </c>
      <c r="BI260" s="37">
        <f t="shared" si="154"/>
        <v>91</v>
      </c>
      <c r="BJ260" s="37">
        <f t="shared" si="157"/>
        <v>222</v>
      </c>
      <c r="BK260" s="13">
        <f t="shared" si="155"/>
        <v>313</v>
      </c>
      <c r="BL260" s="38">
        <f t="shared" si="175"/>
        <v>82.2762594810127</v>
      </c>
      <c r="BM260" s="38">
        <f t="shared" si="176"/>
        <v>230.7237405189873</v>
      </c>
      <c r="BN260" s="39">
        <f t="shared" si="156"/>
        <v>0.2626330185117394</v>
      </c>
      <c r="BO260" s="40"/>
      <c r="BP260" s="13">
        <v>2.02</v>
      </c>
      <c r="BQ260" s="40">
        <v>2.99</v>
      </c>
      <c r="BR260" s="41"/>
      <c r="BS260" s="41"/>
      <c r="BT260" s="41"/>
      <c r="BU260" s="41"/>
      <c r="BV260" s="41"/>
      <c r="BW260" s="41"/>
      <c r="BY260" s="43"/>
      <c r="BZ260" s="43"/>
      <c r="CA260" s="43"/>
    </row>
    <row r="261" spans="1:79" ht="15.75">
      <c r="A261" s="29" t="s">
        <v>40</v>
      </c>
      <c r="B261" s="132" t="s">
        <v>63</v>
      </c>
      <c r="C261" s="30"/>
      <c r="D261" s="31" t="s">
        <v>332</v>
      </c>
      <c r="E261" s="31" t="s">
        <v>817</v>
      </c>
      <c r="F261" s="31" t="s">
        <v>536</v>
      </c>
      <c r="G261" s="87">
        <f t="shared" si="171"/>
        <v>1.1127183842239041</v>
      </c>
      <c r="H261" s="87"/>
      <c r="I261" s="59" t="s">
        <v>425</v>
      </c>
      <c r="J261" s="34" t="s">
        <v>1103</v>
      </c>
      <c r="K261" s="33">
        <v>180</v>
      </c>
      <c r="L261" s="2">
        <v>1415</v>
      </c>
      <c r="M261" s="33">
        <v>315</v>
      </c>
      <c r="N261" s="2">
        <v>874</v>
      </c>
      <c r="O261" s="33">
        <v>89</v>
      </c>
      <c r="P261" s="2">
        <v>238</v>
      </c>
      <c r="Q261" s="33">
        <v>226</v>
      </c>
      <c r="R261" s="2">
        <v>335</v>
      </c>
      <c r="S261" s="33">
        <f t="shared" si="138"/>
        <v>1922</v>
      </c>
      <c r="T261" s="33">
        <f t="shared" si="139"/>
        <v>1750</v>
      </c>
      <c r="U261" s="35">
        <f t="shared" si="172"/>
        <v>2019.4962515797838</v>
      </c>
      <c r="V261" s="35">
        <f t="shared" si="173"/>
        <v>1652.5037484202162</v>
      </c>
      <c r="W261" s="36">
        <f t="shared" si="174"/>
        <v>0.0012204880999056517</v>
      </c>
      <c r="X261" s="36"/>
      <c r="Y261" s="37">
        <v>632</v>
      </c>
      <c r="Z261" s="37">
        <v>230</v>
      </c>
      <c r="AA261" s="37">
        <v>36</v>
      </c>
      <c r="AB261" s="37">
        <v>91</v>
      </c>
      <c r="AC261" s="37">
        <v>43</v>
      </c>
      <c r="AD261" s="37">
        <v>90</v>
      </c>
      <c r="AE261" s="37">
        <v>125</v>
      </c>
      <c r="AF261" s="37">
        <v>110</v>
      </c>
      <c r="AG261" s="37">
        <v>55</v>
      </c>
      <c r="AH261" s="37">
        <v>149</v>
      </c>
      <c r="AI261" s="37">
        <v>29</v>
      </c>
      <c r="AJ261" s="37">
        <v>72</v>
      </c>
      <c r="AK261" s="37">
        <v>46</v>
      </c>
      <c r="AL261" s="37">
        <v>129</v>
      </c>
      <c r="AM261" s="30">
        <v>1837</v>
      </c>
      <c r="AO261" s="34">
        <v>206</v>
      </c>
      <c r="AP261" s="34">
        <v>232</v>
      </c>
      <c r="AQ261" s="34">
        <v>152</v>
      </c>
      <c r="AR261" s="34">
        <v>183</v>
      </c>
      <c r="AS261" s="34">
        <v>97</v>
      </c>
      <c r="AT261" s="34">
        <v>386</v>
      </c>
      <c r="AU261" s="34">
        <v>131</v>
      </c>
      <c r="AV261" s="34">
        <v>114</v>
      </c>
      <c r="AW261" s="34">
        <v>51</v>
      </c>
      <c r="AX261" s="34">
        <v>109</v>
      </c>
      <c r="AY261" s="34">
        <v>82</v>
      </c>
      <c r="AZ261" s="34">
        <v>100</v>
      </c>
      <c r="BA261" s="34">
        <v>238</v>
      </c>
      <c r="BB261" s="34">
        <v>214</v>
      </c>
      <c r="BC261" s="34">
        <v>164</v>
      </c>
      <c r="BD261" s="34">
        <v>210</v>
      </c>
      <c r="BE261" s="34">
        <v>146</v>
      </c>
      <c r="BF261" s="34">
        <v>106</v>
      </c>
      <c r="BG261" s="34">
        <v>283</v>
      </c>
      <c r="BH261" s="30">
        <f t="shared" si="168"/>
        <v>3204</v>
      </c>
      <c r="BI261" s="37">
        <f t="shared" si="154"/>
        <v>962</v>
      </c>
      <c r="BJ261" s="37">
        <f t="shared" si="157"/>
        <v>1749</v>
      </c>
      <c r="BK261" s="13">
        <f t="shared" si="155"/>
        <v>2711</v>
      </c>
      <c r="BL261" s="38">
        <f t="shared" si="175"/>
        <v>712.6228097540749</v>
      </c>
      <c r="BM261" s="38">
        <f t="shared" si="176"/>
        <v>1998.3771902459252</v>
      </c>
      <c r="BN261" s="39">
        <f t="shared" si="156"/>
        <v>1.4261912212256487E-27</v>
      </c>
      <c r="BO261" s="40"/>
      <c r="BP261" s="13">
        <v>1.86</v>
      </c>
      <c r="BQ261" s="40">
        <v>0.98</v>
      </c>
      <c r="BR261" s="41"/>
      <c r="BS261" s="41"/>
      <c r="BT261" s="41"/>
      <c r="BU261" s="41"/>
      <c r="BV261" s="41"/>
      <c r="BW261" s="41"/>
      <c r="BY261" s="43"/>
      <c r="BZ261" s="43"/>
      <c r="CA261" s="43"/>
    </row>
    <row r="262" spans="1:79" ht="15.75">
      <c r="A262" s="29" t="s">
        <v>41</v>
      </c>
      <c r="B262" s="132" t="s">
        <v>64</v>
      </c>
      <c r="C262" s="30"/>
      <c r="D262" s="31" t="s">
        <v>331</v>
      </c>
      <c r="E262" s="31" t="s">
        <v>535</v>
      </c>
      <c r="F262" s="31" t="s">
        <v>536</v>
      </c>
      <c r="G262" s="87">
        <f t="shared" si="171"/>
        <v>1.308046698002507</v>
      </c>
      <c r="H262" s="87"/>
      <c r="I262" s="59" t="s">
        <v>425</v>
      </c>
      <c r="J262" s="34" t="s">
        <v>1104</v>
      </c>
      <c r="K262" s="33">
        <v>39</v>
      </c>
      <c r="L262" s="2">
        <v>700</v>
      </c>
      <c r="M262" s="33">
        <v>64</v>
      </c>
      <c r="N262" s="2">
        <v>539</v>
      </c>
      <c r="O262" s="33">
        <v>41</v>
      </c>
      <c r="P262" s="2">
        <v>272</v>
      </c>
      <c r="Q262" s="33">
        <v>94</v>
      </c>
      <c r="R262" s="2">
        <v>429</v>
      </c>
      <c r="S262" s="33">
        <f t="shared" si="138"/>
        <v>1052</v>
      </c>
      <c r="T262" s="33">
        <f t="shared" si="139"/>
        <v>1126</v>
      </c>
      <c r="U262" s="35">
        <f t="shared" si="172"/>
        <v>1197.8384629468326</v>
      </c>
      <c r="V262" s="35">
        <f t="shared" si="173"/>
        <v>980.1615370531674</v>
      </c>
      <c r="W262" s="36">
        <f t="shared" si="174"/>
        <v>3.35643431171229E-10</v>
      </c>
      <c r="X262" s="36"/>
      <c r="Y262" s="37">
        <v>34</v>
      </c>
      <c r="Z262" s="37">
        <v>49</v>
      </c>
      <c r="AA262" s="37">
        <v>16</v>
      </c>
      <c r="AB262" s="37">
        <v>55</v>
      </c>
      <c r="AC262" s="37">
        <v>133</v>
      </c>
      <c r="AD262" s="37">
        <v>169</v>
      </c>
      <c r="AE262" s="37">
        <v>305</v>
      </c>
      <c r="AF262" s="37">
        <v>304</v>
      </c>
      <c r="AG262" s="37">
        <v>159</v>
      </c>
      <c r="AH262" s="37">
        <v>138</v>
      </c>
      <c r="AI262" s="37">
        <v>64</v>
      </c>
      <c r="AJ262" s="37">
        <v>129</v>
      </c>
      <c r="AK262" s="37">
        <v>67</v>
      </c>
      <c r="AL262" s="37">
        <v>149</v>
      </c>
      <c r="AM262" s="30">
        <v>1771</v>
      </c>
      <c r="AO262" s="34">
        <v>68</v>
      </c>
      <c r="AP262" s="34">
        <v>52</v>
      </c>
      <c r="AQ262" s="34">
        <v>31</v>
      </c>
      <c r="AR262" s="34">
        <v>84</v>
      </c>
      <c r="AS262" s="34">
        <v>55</v>
      </c>
      <c r="AT262" s="34">
        <v>165</v>
      </c>
      <c r="AU262" s="34">
        <v>28</v>
      </c>
      <c r="AV262" s="34">
        <v>26</v>
      </c>
      <c r="AW262" s="34">
        <v>20</v>
      </c>
      <c r="AX262" s="34">
        <v>46</v>
      </c>
      <c r="AY262" s="34">
        <v>32</v>
      </c>
      <c r="AZ262" s="34">
        <v>59</v>
      </c>
      <c r="BA262" s="34">
        <v>96</v>
      </c>
      <c r="BB262" s="34">
        <v>48</v>
      </c>
      <c r="BC262" s="34">
        <v>51</v>
      </c>
      <c r="BD262" s="34">
        <v>33</v>
      </c>
      <c r="BE262" s="34">
        <v>43</v>
      </c>
      <c r="BF262" s="34">
        <v>18</v>
      </c>
      <c r="BG262" s="34">
        <v>83</v>
      </c>
      <c r="BH262" s="30">
        <f t="shared" si="168"/>
        <v>1038</v>
      </c>
      <c r="BI262" s="37">
        <f t="shared" si="154"/>
        <v>378</v>
      </c>
      <c r="BJ262" s="37">
        <f t="shared" si="157"/>
        <v>531</v>
      </c>
      <c r="BK262" s="13">
        <f t="shared" si="155"/>
        <v>909</v>
      </c>
      <c r="BL262" s="38">
        <f t="shared" si="175"/>
        <v>238.9428749784043</v>
      </c>
      <c r="BM262" s="38">
        <f t="shared" si="176"/>
        <v>670.0571250215958</v>
      </c>
      <c r="BN262" s="39">
        <f t="shared" si="156"/>
        <v>1.091964563312906E-25</v>
      </c>
      <c r="BO262" s="40"/>
      <c r="BP262" s="13">
        <v>1.83</v>
      </c>
      <c r="BQ262" s="40">
        <v>1.33</v>
      </c>
      <c r="BR262" s="41"/>
      <c r="BS262" s="41"/>
      <c r="BT262" s="41"/>
      <c r="BU262" s="41"/>
      <c r="BV262" s="41"/>
      <c r="BW262" s="41"/>
      <c r="BY262" s="43"/>
      <c r="BZ262" s="43"/>
      <c r="CA262" s="43"/>
    </row>
    <row r="263" spans="2:66" ht="15.75">
      <c r="B263" s="131"/>
      <c r="G263" s="32"/>
      <c r="H263" s="32"/>
      <c r="S263" s="33">
        <f t="shared" si="138"/>
        <v>0</v>
      </c>
      <c r="T263" s="33">
        <f t="shared" si="139"/>
        <v>0</v>
      </c>
      <c r="BI263" s="37">
        <f t="shared" si="154"/>
      </c>
      <c r="BJ263" s="37">
        <f t="shared" si="157"/>
      </c>
      <c r="BL263" s="38"/>
      <c r="BM263" s="38"/>
      <c r="BN263" s="39"/>
    </row>
    <row r="264" spans="1:79" ht="15.75">
      <c r="A264" s="29" t="s">
        <v>17</v>
      </c>
      <c r="B264" s="129" t="s">
        <v>17</v>
      </c>
      <c r="C264" s="30"/>
      <c r="D264" s="31" t="s">
        <v>332</v>
      </c>
      <c r="E264" s="31" t="s">
        <v>597</v>
      </c>
      <c r="F264" s="31" t="s">
        <v>536</v>
      </c>
      <c r="G264" s="32">
        <f aca="true" t="shared" si="177" ref="G264:G272">($T264/$V$412)/((MAX($S264,1))/$U$412)</f>
        <v>6.582194292427701</v>
      </c>
      <c r="H264" s="32"/>
      <c r="I264" s="59" t="s">
        <v>425</v>
      </c>
      <c r="J264" s="34" t="s">
        <v>899</v>
      </c>
      <c r="K264" s="33">
        <v>118</v>
      </c>
      <c r="L264" s="2">
        <v>1750</v>
      </c>
      <c r="M264" s="33">
        <v>948</v>
      </c>
      <c r="N264" s="2">
        <v>8510</v>
      </c>
      <c r="O264" s="33">
        <v>45</v>
      </c>
      <c r="P264" s="2">
        <v>237</v>
      </c>
      <c r="Q264" s="33">
        <v>336</v>
      </c>
      <c r="R264" s="2">
        <v>1786</v>
      </c>
      <c r="S264" s="33">
        <f aca="true" t="shared" si="178" ref="S264:S327">K264+L264+O264+P264</f>
        <v>2150</v>
      </c>
      <c r="T264" s="33">
        <f aca="true" t="shared" si="179" ref="T264:T327">M264++N264+Q264+R264</f>
        <v>11580</v>
      </c>
      <c r="U264" s="35">
        <f aca="true" t="shared" si="180" ref="U264:U272">(S264+T264)*($S$412/($S$412+$T$412))</f>
        <v>7551.112073581272</v>
      </c>
      <c r="V264" s="35">
        <f aca="true" t="shared" si="181" ref="V264:V272">(S264+T264)*($T$412/($S$412+$T$412))</f>
        <v>6178.887926418728</v>
      </c>
      <c r="W264" s="36">
        <f aca="true" t="shared" si="182" ref="W264:W272">CHITEST(S264:T264,U264:V264)</f>
        <v>0</v>
      </c>
      <c r="X264" s="36"/>
      <c r="Y264" s="37">
        <v>29</v>
      </c>
      <c r="Z264" s="37">
        <v>41</v>
      </c>
      <c r="AA264" s="37">
        <v>10</v>
      </c>
      <c r="AB264" s="37">
        <v>33</v>
      </c>
      <c r="AC264" s="37">
        <v>5</v>
      </c>
      <c r="AD264" s="37">
        <v>7</v>
      </c>
      <c r="AE264" s="37">
        <v>23</v>
      </c>
      <c r="AF264" s="37">
        <v>8</v>
      </c>
      <c r="AG264" s="37">
        <v>13</v>
      </c>
      <c r="AH264" s="37">
        <v>11</v>
      </c>
      <c r="AI264" s="37">
        <v>8</v>
      </c>
      <c r="AJ264" s="37">
        <v>12</v>
      </c>
      <c r="AK264" s="37">
        <v>8</v>
      </c>
      <c r="AL264" s="37">
        <v>19</v>
      </c>
      <c r="AM264" s="30">
        <v>227</v>
      </c>
      <c r="AO264" s="37">
        <v>248</v>
      </c>
      <c r="AP264" s="37">
        <v>106</v>
      </c>
      <c r="AQ264" s="37">
        <v>75</v>
      </c>
      <c r="AR264" s="37">
        <v>111</v>
      </c>
      <c r="AS264" s="37">
        <v>43</v>
      </c>
      <c r="AT264" s="37">
        <v>247</v>
      </c>
      <c r="AU264" s="37">
        <v>137</v>
      </c>
      <c r="AV264" s="37">
        <v>72</v>
      </c>
      <c r="AW264" s="37">
        <v>23</v>
      </c>
      <c r="AX264" s="37">
        <v>189</v>
      </c>
      <c r="AY264" s="37">
        <v>168</v>
      </c>
      <c r="AZ264" s="37">
        <v>209</v>
      </c>
      <c r="BA264" s="37">
        <v>280</v>
      </c>
      <c r="BB264" s="37">
        <v>159</v>
      </c>
      <c r="BC264" s="37">
        <v>165</v>
      </c>
      <c r="BD264" s="37">
        <v>174</v>
      </c>
      <c r="BE264" s="37">
        <v>155</v>
      </c>
      <c r="BF264" s="37">
        <v>81</v>
      </c>
      <c r="BG264" s="37">
        <v>237</v>
      </c>
      <c r="BH264" s="30">
        <f t="shared" si="168"/>
        <v>2879</v>
      </c>
      <c r="BI264" s="37">
        <f t="shared" si="154"/>
        <v>633</v>
      </c>
      <c r="BJ264" s="37">
        <f t="shared" si="157"/>
        <v>1876</v>
      </c>
      <c r="BK264" s="13">
        <f t="shared" si="155"/>
        <v>2509</v>
      </c>
      <c r="BL264" s="38">
        <f aca="true" t="shared" si="183" ref="BL264:BL272">BK264*($BI$412/($BI$412+$BJ$412))</f>
        <v>659.5243930922072</v>
      </c>
      <c r="BM264" s="38">
        <f aca="true" t="shared" si="184" ref="BM264:BM272">BK264*($BJ$412/($BI$412+$BJ$412))</f>
        <v>1849.475606907793</v>
      </c>
      <c r="BN264" s="39">
        <f t="shared" si="156"/>
        <v>0.22898658583688045</v>
      </c>
      <c r="BO264" s="40"/>
      <c r="BP264" s="13">
        <v>7.3</v>
      </c>
      <c r="BQ264" s="40">
        <v>6.95</v>
      </c>
      <c r="BR264" s="41"/>
      <c r="BS264" s="41"/>
      <c r="BT264" s="41"/>
      <c r="BU264" s="41"/>
      <c r="BV264" s="41"/>
      <c r="BW264" s="41"/>
      <c r="BY264" s="40"/>
      <c r="BZ264" s="40"/>
      <c r="CA264" s="40"/>
    </row>
    <row r="265" spans="1:79" ht="15.75">
      <c r="A265" s="29" t="s">
        <v>803</v>
      </c>
      <c r="B265" s="129" t="s">
        <v>803</v>
      </c>
      <c r="C265" s="30"/>
      <c r="D265" s="31" t="s">
        <v>819</v>
      </c>
      <c r="E265" s="31" t="s">
        <v>599</v>
      </c>
      <c r="F265" s="31" t="s">
        <v>815</v>
      </c>
      <c r="G265" s="32">
        <f t="shared" si="177"/>
        <v>3.2349248084546383</v>
      </c>
      <c r="H265" s="32"/>
      <c r="I265" s="59" t="s">
        <v>425</v>
      </c>
      <c r="J265" s="34" t="s">
        <v>899</v>
      </c>
      <c r="K265" s="33">
        <v>5</v>
      </c>
      <c r="L265" s="2">
        <v>28</v>
      </c>
      <c r="M265" s="33">
        <v>18</v>
      </c>
      <c r="N265" s="2">
        <v>65</v>
      </c>
      <c r="O265" s="33">
        <v>1</v>
      </c>
      <c r="P265" s="2">
        <v>0</v>
      </c>
      <c r="Q265" s="33">
        <v>3</v>
      </c>
      <c r="R265" s="2">
        <v>4</v>
      </c>
      <c r="S265" s="33">
        <f t="shared" si="178"/>
        <v>34</v>
      </c>
      <c r="T265" s="33">
        <f t="shared" si="179"/>
        <v>90</v>
      </c>
      <c r="U265" s="35">
        <f t="shared" si="180"/>
        <v>68.1964965130428</v>
      </c>
      <c r="V265" s="35">
        <f t="shared" si="181"/>
        <v>55.80350348695719</v>
      </c>
      <c r="W265" s="36">
        <f t="shared" si="182"/>
        <v>6.71001965459027E-10</v>
      </c>
      <c r="X265" s="36"/>
      <c r="Y265" s="37">
        <v>1</v>
      </c>
      <c r="Z265" s="37">
        <v>3</v>
      </c>
      <c r="AA265" s="37">
        <v>0</v>
      </c>
      <c r="AB265" s="37">
        <v>3</v>
      </c>
      <c r="AC265" s="37">
        <v>3</v>
      </c>
      <c r="AD265" s="37">
        <v>1</v>
      </c>
      <c r="AE265" s="37">
        <v>4</v>
      </c>
      <c r="AF265" s="37">
        <v>3</v>
      </c>
      <c r="AG265" s="37">
        <v>1</v>
      </c>
      <c r="AH265" s="37">
        <v>5</v>
      </c>
      <c r="AI265" s="37">
        <v>3</v>
      </c>
      <c r="AJ265" s="37">
        <v>4</v>
      </c>
      <c r="AK265" s="37">
        <v>3</v>
      </c>
      <c r="AL265" s="37">
        <v>13</v>
      </c>
      <c r="AM265" s="30">
        <v>47</v>
      </c>
      <c r="AO265" s="37">
        <v>8</v>
      </c>
      <c r="AP265" s="37">
        <v>3</v>
      </c>
      <c r="AQ265" s="37">
        <v>2</v>
      </c>
      <c r="AR265" s="37">
        <v>2</v>
      </c>
      <c r="AS265" s="37">
        <v>4</v>
      </c>
      <c r="AT265" s="37">
        <v>8</v>
      </c>
      <c r="AU265" s="37">
        <v>2</v>
      </c>
      <c r="AV265" s="37">
        <v>1</v>
      </c>
      <c r="AW265" s="37">
        <v>1</v>
      </c>
      <c r="AX265" s="37">
        <v>1</v>
      </c>
      <c r="AY265" s="37">
        <v>1</v>
      </c>
      <c r="AZ265" s="37">
        <v>0</v>
      </c>
      <c r="BA265" s="37">
        <v>3</v>
      </c>
      <c r="BB265" s="37">
        <v>1</v>
      </c>
      <c r="BC265" s="37">
        <v>2</v>
      </c>
      <c r="BD265" s="37">
        <v>2</v>
      </c>
      <c r="BE265" s="37">
        <v>1</v>
      </c>
      <c r="BF265" s="37">
        <v>1</v>
      </c>
      <c r="BG265" s="37">
        <v>0</v>
      </c>
      <c r="BH265" s="30">
        <f t="shared" si="168"/>
        <v>43</v>
      </c>
      <c r="BI265" s="37">
        <f t="shared" si="154"/>
        <v>18</v>
      </c>
      <c r="BJ265" s="37">
        <f t="shared" si="157"/>
        <v>19</v>
      </c>
      <c r="BK265" s="13">
        <f t="shared" si="155"/>
        <v>37</v>
      </c>
      <c r="BL265" s="38">
        <f t="shared" si="183"/>
        <v>9.725947606381693</v>
      </c>
      <c r="BM265" s="38">
        <f t="shared" si="184"/>
        <v>27.27405239361831</v>
      </c>
      <c r="BN265" s="39">
        <f t="shared" si="156"/>
        <v>0.0020006133144731576</v>
      </c>
      <c r="BO265" s="40"/>
      <c r="BP265" s="13">
        <v>3.24</v>
      </c>
      <c r="BQ265" s="40">
        <v>3.3</v>
      </c>
      <c r="BR265" s="41"/>
      <c r="BS265" s="41"/>
      <c r="BT265" s="41"/>
      <c r="BU265" s="41"/>
      <c r="BV265" s="41"/>
      <c r="BW265" s="41"/>
      <c r="BY265" s="40"/>
      <c r="BZ265" s="40"/>
      <c r="CA265" s="40"/>
    </row>
    <row r="266" spans="1:79" ht="15.75">
      <c r="A266" s="29" t="s">
        <v>807</v>
      </c>
      <c r="B266" s="129" t="s">
        <v>807</v>
      </c>
      <c r="C266" s="30"/>
      <c r="D266" s="31" t="s">
        <v>332</v>
      </c>
      <c r="E266" s="31" t="s">
        <v>784</v>
      </c>
      <c r="F266" s="31" t="s">
        <v>536</v>
      </c>
      <c r="G266" s="32">
        <f t="shared" si="177"/>
        <v>5.320889305025158</v>
      </c>
      <c r="H266" s="32"/>
      <c r="I266" s="59" t="s">
        <v>425</v>
      </c>
      <c r="J266" s="34" t="s">
        <v>899</v>
      </c>
      <c r="K266" s="33">
        <v>29</v>
      </c>
      <c r="L266" s="2">
        <v>154</v>
      </c>
      <c r="M266" s="33">
        <v>237</v>
      </c>
      <c r="N266" s="2">
        <v>756</v>
      </c>
      <c r="O266" s="33">
        <v>28</v>
      </c>
      <c r="P266" s="2">
        <v>80</v>
      </c>
      <c r="Q266" s="33">
        <v>85</v>
      </c>
      <c r="R266" s="2">
        <v>189</v>
      </c>
      <c r="S266" s="33">
        <f t="shared" si="178"/>
        <v>291</v>
      </c>
      <c r="T266" s="33">
        <f t="shared" si="179"/>
        <v>1267</v>
      </c>
      <c r="U266" s="35">
        <f t="shared" si="180"/>
        <v>856.8559803816185</v>
      </c>
      <c r="V266" s="35">
        <f t="shared" si="181"/>
        <v>701.1440196183815</v>
      </c>
      <c r="W266" s="36">
        <f t="shared" si="182"/>
        <v>1.3561952433636463E-182</v>
      </c>
      <c r="X266" s="36"/>
      <c r="Y266" s="37">
        <v>95</v>
      </c>
      <c r="Z266" s="37">
        <v>229</v>
      </c>
      <c r="AA266" s="37">
        <v>50</v>
      </c>
      <c r="AB266" s="37">
        <v>75</v>
      </c>
      <c r="AC266" s="37">
        <v>44</v>
      </c>
      <c r="AD266" s="37">
        <v>100</v>
      </c>
      <c r="AE266" s="37">
        <v>55</v>
      </c>
      <c r="AF266" s="37">
        <v>44</v>
      </c>
      <c r="AG266" s="37">
        <v>26</v>
      </c>
      <c r="AH266" s="37">
        <v>45</v>
      </c>
      <c r="AI266" s="37">
        <v>5</v>
      </c>
      <c r="AJ266" s="37">
        <v>33</v>
      </c>
      <c r="AK266" s="37">
        <v>17</v>
      </c>
      <c r="AL266" s="37">
        <v>34</v>
      </c>
      <c r="AM266" s="30">
        <v>852</v>
      </c>
      <c r="AO266" s="37">
        <v>24</v>
      </c>
      <c r="AP266" s="37">
        <v>21</v>
      </c>
      <c r="AQ266" s="37">
        <v>11</v>
      </c>
      <c r="AR266" s="37">
        <v>18</v>
      </c>
      <c r="AS266" s="37">
        <v>7</v>
      </c>
      <c r="AT266" s="37">
        <v>23</v>
      </c>
      <c r="AU266" s="37">
        <v>14</v>
      </c>
      <c r="AV266" s="37">
        <v>4</v>
      </c>
      <c r="AW266" s="37">
        <v>4</v>
      </c>
      <c r="AX266" s="37">
        <v>26</v>
      </c>
      <c r="AY266" s="37">
        <v>12</v>
      </c>
      <c r="AZ266" s="37">
        <v>15</v>
      </c>
      <c r="BA266" s="37">
        <v>34</v>
      </c>
      <c r="BB266" s="37">
        <v>27</v>
      </c>
      <c r="BC266" s="37">
        <v>32</v>
      </c>
      <c r="BD266" s="37">
        <v>18</v>
      </c>
      <c r="BE266" s="37">
        <v>16</v>
      </c>
      <c r="BF266" s="37">
        <v>11</v>
      </c>
      <c r="BG266" s="37">
        <v>25</v>
      </c>
      <c r="BH266" s="30">
        <f t="shared" si="168"/>
        <v>342</v>
      </c>
      <c r="BI266" s="37">
        <f t="shared" si="154"/>
        <v>70</v>
      </c>
      <c r="BJ266" s="37">
        <f t="shared" si="157"/>
        <v>214</v>
      </c>
      <c r="BK266" s="13">
        <f t="shared" si="155"/>
        <v>284</v>
      </c>
      <c r="BL266" s="38">
        <f t="shared" si="183"/>
        <v>74.65321946520002</v>
      </c>
      <c r="BM266" s="38">
        <f t="shared" si="184"/>
        <v>209.3467805348</v>
      </c>
      <c r="BN266" s="39">
        <f t="shared" si="156"/>
        <v>0.530481531523878</v>
      </c>
      <c r="BO266" s="40"/>
      <c r="BP266" s="13">
        <v>5.23</v>
      </c>
      <c r="BQ266" s="40">
        <v>5.41</v>
      </c>
      <c r="BR266" s="41"/>
      <c r="BS266" s="41"/>
      <c r="BT266" s="41"/>
      <c r="BU266" s="41"/>
      <c r="BV266" s="41"/>
      <c r="BW266" s="41"/>
      <c r="BY266" s="40"/>
      <c r="BZ266" s="40"/>
      <c r="CA266" s="40"/>
    </row>
    <row r="267" spans="1:79" ht="15.75">
      <c r="A267" s="29" t="s">
        <v>226</v>
      </c>
      <c r="B267" s="129" t="s">
        <v>226</v>
      </c>
      <c r="C267" s="30"/>
      <c r="D267" s="44" t="s">
        <v>420</v>
      </c>
      <c r="E267" s="31" t="s">
        <v>817</v>
      </c>
      <c r="F267" s="31" t="s">
        <v>815</v>
      </c>
      <c r="G267" s="32">
        <f t="shared" si="177"/>
        <v>5.415503753412949</v>
      </c>
      <c r="H267" s="32"/>
      <c r="I267" s="59" t="s">
        <v>425</v>
      </c>
      <c r="J267" s="34" t="s">
        <v>899</v>
      </c>
      <c r="K267" s="33">
        <v>57</v>
      </c>
      <c r="L267" s="33">
        <v>57</v>
      </c>
      <c r="M267" s="33">
        <v>394</v>
      </c>
      <c r="N267" s="33">
        <v>394</v>
      </c>
      <c r="O267" s="33">
        <v>45</v>
      </c>
      <c r="P267" s="33">
        <v>45</v>
      </c>
      <c r="Q267" s="33">
        <v>58</v>
      </c>
      <c r="R267" s="33">
        <v>58</v>
      </c>
      <c r="S267" s="33">
        <f t="shared" si="178"/>
        <v>204</v>
      </c>
      <c r="T267" s="33">
        <f t="shared" si="179"/>
        <v>904</v>
      </c>
      <c r="U267" s="35">
        <f t="shared" si="180"/>
        <v>609.3686946488019</v>
      </c>
      <c r="V267" s="35">
        <f t="shared" si="181"/>
        <v>498.63130535119814</v>
      </c>
      <c r="W267" s="36">
        <f t="shared" si="182"/>
        <v>2.4842668894878506E-132</v>
      </c>
      <c r="X267" s="36"/>
      <c r="Y267" s="37">
        <v>21</v>
      </c>
      <c r="Z267" s="37">
        <v>23</v>
      </c>
      <c r="AA267" s="37">
        <v>14</v>
      </c>
      <c r="AB267" s="37">
        <v>42</v>
      </c>
      <c r="AC267" s="37">
        <v>44</v>
      </c>
      <c r="AD267" s="37">
        <v>56</v>
      </c>
      <c r="AE267" s="37">
        <v>40</v>
      </c>
      <c r="AF267" s="37">
        <v>75</v>
      </c>
      <c r="AG267" s="37">
        <v>26</v>
      </c>
      <c r="AH267" s="37">
        <v>58</v>
      </c>
      <c r="AI267" s="37">
        <v>27</v>
      </c>
      <c r="AJ267" s="37">
        <v>62</v>
      </c>
      <c r="AK267" s="37">
        <v>19</v>
      </c>
      <c r="AL267" s="37">
        <v>81</v>
      </c>
      <c r="AM267" s="30">
        <v>588</v>
      </c>
      <c r="AO267" s="37">
        <v>36</v>
      </c>
      <c r="AP267" s="37">
        <v>300</v>
      </c>
      <c r="AQ267" s="37">
        <v>212</v>
      </c>
      <c r="AR267" s="37">
        <v>65</v>
      </c>
      <c r="AS267" s="37">
        <v>34</v>
      </c>
      <c r="AT267" s="37">
        <v>139</v>
      </c>
      <c r="AU267" s="37">
        <v>9</v>
      </c>
      <c r="AV267" s="37">
        <v>9</v>
      </c>
      <c r="AW267" s="37">
        <v>5</v>
      </c>
      <c r="AX267" s="37">
        <v>10</v>
      </c>
      <c r="AY267" s="37">
        <v>11</v>
      </c>
      <c r="AZ267" s="37">
        <v>29</v>
      </c>
      <c r="BA267" s="37">
        <v>40</v>
      </c>
      <c r="BB267" s="37">
        <v>22</v>
      </c>
      <c r="BC267" s="37">
        <v>20</v>
      </c>
      <c r="BD267" s="37">
        <v>20</v>
      </c>
      <c r="BE267" s="37">
        <v>18</v>
      </c>
      <c r="BF267" s="37">
        <v>14</v>
      </c>
      <c r="BG267" s="37">
        <v>31</v>
      </c>
      <c r="BH267" s="30">
        <f t="shared" si="168"/>
        <v>1024</v>
      </c>
      <c r="BI267" s="37">
        <f t="shared" si="154"/>
        <v>261</v>
      </c>
      <c r="BJ267" s="37">
        <f t="shared" si="157"/>
        <v>241</v>
      </c>
      <c r="BK267" s="13">
        <f t="shared" si="155"/>
        <v>502</v>
      </c>
      <c r="BL267" s="38">
        <f t="shared" si="183"/>
        <v>131.95745130820566</v>
      </c>
      <c r="BM267" s="38">
        <f t="shared" si="184"/>
        <v>370.04254869179437</v>
      </c>
      <c r="BN267" s="39">
        <f t="shared" si="156"/>
        <v>4.062384956872802E-39</v>
      </c>
      <c r="BO267" s="40"/>
      <c r="BP267" s="13">
        <v>4.11</v>
      </c>
      <c r="BQ267" s="40">
        <v>5.94</v>
      </c>
      <c r="BR267" s="41"/>
      <c r="BS267" s="41"/>
      <c r="BT267" s="41"/>
      <c r="BU267" s="41"/>
      <c r="BV267" s="41"/>
      <c r="BW267" s="41"/>
      <c r="BY267" s="40"/>
      <c r="BZ267" s="40"/>
      <c r="CA267" s="40"/>
    </row>
    <row r="268" spans="1:79" ht="15.75">
      <c r="A268" s="29" t="s">
        <v>235</v>
      </c>
      <c r="B268" s="129" t="s">
        <v>235</v>
      </c>
      <c r="C268" s="30"/>
      <c r="D268" s="31" t="s">
        <v>332</v>
      </c>
      <c r="E268" s="31" t="s">
        <v>784</v>
      </c>
      <c r="F268" s="31" t="s">
        <v>536</v>
      </c>
      <c r="G268" s="32">
        <f t="shared" si="177"/>
        <v>5.154000975016133</v>
      </c>
      <c r="H268" s="32"/>
      <c r="I268" s="59" t="s">
        <v>425</v>
      </c>
      <c r="J268" s="34" t="s">
        <v>899</v>
      </c>
      <c r="K268" s="33">
        <v>14</v>
      </c>
      <c r="L268" s="2">
        <v>59</v>
      </c>
      <c r="M268" s="33">
        <v>154</v>
      </c>
      <c r="N268" s="2">
        <v>281</v>
      </c>
      <c r="O268" s="33">
        <v>23</v>
      </c>
      <c r="P268" s="2">
        <v>42</v>
      </c>
      <c r="Q268" s="33">
        <v>69</v>
      </c>
      <c r="R268" s="2">
        <v>78</v>
      </c>
      <c r="S268" s="33">
        <f t="shared" si="178"/>
        <v>138</v>
      </c>
      <c r="T268" s="33">
        <f t="shared" si="179"/>
        <v>582</v>
      </c>
      <c r="U268" s="35">
        <f t="shared" si="180"/>
        <v>395.9796571725066</v>
      </c>
      <c r="V268" s="35">
        <f t="shared" si="181"/>
        <v>324.0203428274934</v>
      </c>
      <c r="W268" s="36">
        <f t="shared" si="182"/>
        <v>3.2824677013330862E-83</v>
      </c>
      <c r="X268" s="36"/>
      <c r="Y268" s="37">
        <v>63</v>
      </c>
      <c r="Z268" s="37">
        <v>145</v>
      </c>
      <c r="AA268" s="37">
        <v>15</v>
      </c>
      <c r="AB268" s="37">
        <v>42</v>
      </c>
      <c r="AC268" s="37">
        <v>21</v>
      </c>
      <c r="AD268" s="37">
        <v>53</v>
      </c>
      <c r="AE268" s="37">
        <v>41</v>
      </c>
      <c r="AF268" s="37">
        <v>33</v>
      </c>
      <c r="AG268" s="37">
        <v>9</v>
      </c>
      <c r="AH268" s="37">
        <v>35</v>
      </c>
      <c r="AI268" s="37">
        <v>5</v>
      </c>
      <c r="AJ268" s="37">
        <v>29</v>
      </c>
      <c r="AK268" s="37">
        <v>4</v>
      </c>
      <c r="AL268" s="37">
        <v>20</v>
      </c>
      <c r="AM268" s="30">
        <v>515</v>
      </c>
      <c r="AO268" s="37">
        <v>14</v>
      </c>
      <c r="AP268" s="37">
        <v>22</v>
      </c>
      <c r="AQ268" s="37">
        <v>13</v>
      </c>
      <c r="AR268" s="37">
        <v>11</v>
      </c>
      <c r="AS268" s="37">
        <v>8</v>
      </c>
      <c r="AT268" s="37">
        <v>32</v>
      </c>
      <c r="AU268" s="37">
        <v>6</v>
      </c>
      <c r="AV268" s="37">
        <v>10</v>
      </c>
      <c r="AW268" s="37">
        <v>1</v>
      </c>
      <c r="AX268" s="37">
        <v>6</v>
      </c>
      <c r="AY268" s="37">
        <v>6</v>
      </c>
      <c r="AZ268" s="37">
        <v>26</v>
      </c>
      <c r="BA268" s="37">
        <v>21</v>
      </c>
      <c r="BB268" s="37">
        <v>23</v>
      </c>
      <c r="BC268" s="37">
        <v>14</v>
      </c>
      <c r="BD268" s="37">
        <v>25</v>
      </c>
      <c r="BE268" s="37">
        <v>14</v>
      </c>
      <c r="BF268" s="37">
        <v>17</v>
      </c>
      <c r="BG268" s="37">
        <v>24</v>
      </c>
      <c r="BH268" s="30">
        <f t="shared" si="168"/>
        <v>293</v>
      </c>
      <c r="BI268" s="37">
        <f t="shared" si="154"/>
        <v>68</v>
      </c>
      <c r="BJ268" s="37">
        <f t="shared" si="157"/>
        <v>184</v>
      </c>
      <c r="BK268" s="13">
        <f t="shared" si="155"/>
        <v>252</v>
      </c>
      <c r="BL268" s="38">
        <f t="shared" si="183"/>
        <v>66.24158910292397</v>
      </c>
      <c r="BM268" s="38">
        <f t="shared" si="184"/>
        <v>185.75841089707606</v>
      </c>
      <c r="BN268" s="39">
        <f t="shared" si="156"/>
        <v>0.8013187350602797</v>
      </c>
      <c r="BO268" s="40"/>
      <c r="BP268" s="13">
        <v>5.58</v>
      </c>
      <c r="BQ268" s="40">
        <v>4.76</v>
      </c>
      <c r="BR268" s="41"/>
      <c r="BS268" s="41"/>
      <c r="BT268" s="41"/>
      <c r="BU268" s="41"/>
      <c r="BV268" s="41"/>
      <c r="BW268" s="41"/>
      <c r="BY268" s="40"/>
      <c r="BZ268" s="40"/>
      <c r="CA268" s="40"/>
    </row>
    <row r="269" spans="1:79" ht="15.75">
      <c r="A269" s="29" t="s">
        <v>512</v>
      </c>
      <c r="B269" s="129" t="s">
        <v>512</v>
      </c>
      <c r="C269" s="30"/>
      <c r="D269" s="31" t="s">
        <v>819</v>
      </c>
      <c r="E269" s="31" t="s">
        <v>817</v>
      </c>
      <c r="F269" s="31" t="s">
        <v>815</v>
      </c>
      <c r="G269" s="32">
        <f t="shared" si="177"/>
        <v>2.729698753219355</v>
      </c>
      <c r="H269" s="32"/>
      <c r="I269" s="59" t="s">
        <v>425</v>
      </c>
      <c r="J269" s="34" t="s">
        <v>899</v>
      </c>
      <c r="K269" s="33">
        <v>3</v>
      </c>
      <c r="L269" s="2">
        <v>26</v>
      </c>
      <c r="M269" s="33">
        <v>22</v>
      </c>
      <c r="N269" s="2">
        <v>103</v>
      </c>
      <c r="O269" s="33">
        <v>13</v>
      </c>
      <c r="P269" s="2">
        <v>65</v>
      </c>
      <c r="Q269" s="33">
        <v>21</v>
      </c>
      <c r="R269" s="2">
        <v>93</v>
      </c>
      <c r="S269" s="33">
        <f t="shared" si="178"/>
        <v>107</v>
      </c>
      <c r="T269" s="33">
        <f t="shared" si="179"/>
        <v>239</v>
      </c>
      <c r="U269" s="35">
        <f t="shared" si="180"/>
        <v>190.29022414123236</v>
      </c>
      <c r="V269" s="35">
        <f t="shared" si="181"/>
        <v>155.70977585876764</v>
      </c>
      <c r="W269" s="36">
        <f t="shared" si="182"/>
        <v>2.24723176816731E-19</v>
      </c>
      <c r="X269" s="36"/>
      <c r="Y269" s="37">
        <v>8</v>
      </c>
      <c r="Z269" s="37">
        <v>9</v>
      </c>
      <c r="AA269" s="37">
        <v>4</v>
      </c>
      <c r="AB269" s="37">
        <v>26</v>
      </c>
      <c r="AC269" s="37">
        <v>7</v>
      </c>
      <c r="AD269" s="37">
        <v>13</v>
      </c>
      <c r="AE269" s="37">
        <v>14</v>
      </c>
      <c r="AF269" s="37">
        <v>22</v>
      </c>
      <c r="AG269" s="37">
        <v>11</v>
      </c>
      <c r="AH269" s="37">
        <v>21</v>
      </c>
      <c r="AI269" s="37">
        <v>12</v>
      </c>
      <c r="AJ269" s="37">
        <v>24</v>
      </c>
      <c r="AK269" s="37">
        <v>16</v>
      </c>
      <c r="AL269" s="37">
        <v>60</v>
      </c>
      <c r="AM269" s="30">
        <v>247</v>
      </c>
      <c r="AO269" s="37">
        <v>2</v>
      </c>
      <c r="AP269" s="37">
        <v>15</v>
      </c>
      <c r="AQ269" s="37">
        <v>8</v>
      </c>
      <c r="AR269" s="37">
        <v>2</v>
      </c>
      <c r="AS269" s="37">
        <v>0</v>
      </c>
      <c r="AT269" s="37">
        <v>3</v>
      </c>
      <c r="AU269" s="37">
        <v>0</v>
      </c>
      <c r="AV269" s="37">
        <v>1</v>
      </c>
      <c r="AW269" s="37">
        <v>0</v>
      </c>
      <c r="AX269" s="37">
        <v>6</v>
      </c>
      <c r="AY269" s="37">
        <v>2</v>
      </c>
      <c r="AZ269" s="37">
        <v>2</v>
      </c>
      <c r="BA269" s="37">
        <v>4</v>
      </c>
      <c r="BB269" s="37">
        <v>1</v>
      </c>
      <c r="BC269" s="37">
        <v>1</v>
      </c>
      <c r="BD269" s="37">
        <v>2</v>
      </c>
      <c r="BE269" s="37">
        <v>2</v>
      </c>
      <c r="BF269" s="37">
        <v>2</v>
      </c>
      <c r="BG269" s="37">
        <v>6</v>
      </c>
      <c r="BH269" s="30">
        <f t="shared" si="168"/>
        <v>59</v>
      </c>
      <c r="BI269" s="37">
        <f t="shared" si="154"/>
        <v>6</v>
      </c>
      <c r="BJ269" s="37">
        <f t="shared" si="157"/>
        <v>24</v>
      </c>
      <c r="BK269" s="13">
        <f t="shared" si="155"/>
        <v>30</v>
      </c>
      <c r="BL269" s="38">
        <f t="shared" si="183"/>
        <v>7.885903464633805</v>
      </c>
      <c r="BM269" s="38">
        <f t="shared" si="184"/>
        <v>22.114096535366198</v>
      </c>
      <c r="BN269" s="39">
        <f t="shared" si="156"/>
        <v>0.43409498567909477</v>
      </c>
      <c r="BO269" s="40"/>
      <c r="BP269" s="13">
        <v>2.49</v>
      </c>
      <c r="BQ269" s="40">
        <v>2.89</v>
      </c>
      <c r="BR269" s="41"/>
      <c r="BS269" s="41"/>
      <c r="BT269" s="41"/>
      <c r="BU269" s="41"/>
      <c r="BV269" s="41"/>
      <c r="BW269" s="41"/>
      <c r="BY269" s="40"/>
      <c r="BZ269" s="40"/>
      <c r="CA269" s="40"/>
    </row>
    <row r="270" spans="1:79" ht="15.75">
      <c r="A270" s="29" t="s">
        <v>106</v>
      </c>
      <c r="B270" s="129" t="s">
        <v>106</v>
      </c>
      <c r="C270" s="30"/>
      <c r="D270" s="31" t="s">
        <v>1036</v>
      </c>
      <c r="E270" s="31" t="s">
        <v>817</v>
      </c>
      <c r="F270" s="31" t="s">
        <v>815</v>
      </c>
      <c r="G270" s="32">
        <f t="shared" si="177"/>
        <v>2.208659889476147</v>
      </c>
      <c r="H270" s="32"/>
      <c r="I270" s="59" t="s">
        <v>425</v>
      </c>
      <c r="J270" s="34" t="s">
        <v>899</v>
      </c>
      <c r="K270" s="33">
        <v>25</v>
      </c>
      <c r="L270" s="2">
        <v>305</v>
      </c>
      <c r="M270" s="33">
        <v>93</v>
      </c>
      <c r="N270" s="2">
        <v>524</v>
      </c>
      <c r="O270" s="33">
        <v>11</v>
      </c>
      <c r="P270" s="2">
        <v>43</v>
      </c>
      <c r="Q270" s="33">
        <v>17</v>
      </c>
      <c r="R270" s="2">
        <v>60</v>
      </c>
      <c r="S270" s="33">
        <f t="shared" si="178"/>
        <v>384</v>
      </c>
      <c r="T270" s="33">
        <f t="shared" si="179"/>
        <v>694</v>
      </c>
      <c r="U270" s="35">
        <f t="shared" si="180"/>
        <v>592.8695422666141</v>
      </c>
      <c r="V270" s="35">
        <f t="shared" si="181"/>
        <v>485.1304577333859</v>
      </c>
      <c r="W270" s="36">
        <f t="shared" si="182"/>
        <v>1.93299571744826E-37</v>
      </c>
      <c r="X270" s="36"/>
      <c r="Y270" s="37">
        <v>21</v>
      </c>
      <c r="Z270" s="37">
        <v>23</v>
      </c>
      <c r="AA270" s="37">
        <v>9</v>
      </c>
      <c r="AB270" s="37">
        <v>30</v>
      </c>
      <c r="AC270" s="37">
        <v>31</v>
      </c>
      <c r="AD270" s="37">
        <v>37</v>
      </c>
      <c r="AE270" s="37">
        <v>62</v>
      </c>
      <c r="AF270" s="37">
        <v>65</v>
      </c>
      <c r="AG270" s="37">
        <v>28</v>
      </c>
      <c r="AH270" s="37">
        <v>62</v>
      </c>
      <c r="AI270" s="37">
        <v>14</v>
      </c>
      <c r="AJ270" s="37">
        <v>37</v>
      </c>
      <c r="AK270" s="37">
        <v>21</v>
      </c>
      <c r="AL270" s="37">
        <v>44</v>
      </c>
      <c r="AM270" s="30">
        <v>484</v>
      </c>
      <c r="AO270" s="37">
        <v>27</v>
      </c>
      <c r="AP270" s="37">
        <v>123</v>
      </c>
      <c r="AQ270" s="37">
        <v>109</v>
      </c>
      <c r="AR270" s="37">
        <v>112</v>
      </c>
      <c r="AS270" s="37">
        <v>41</v>
      </c>
      <c r="AT270" s="37">
        <v>225</v>
      </c>
      <c r="AU270" s="37">
        <v>35</v>
      </c>
      <c r="AV270" s="37">
        <v>24</v>
      </c>
      <c r="AW270" s="37">
        <v>6</v>
      </c>
      <c r="AX270" s="37">
        <v>36</v>
      </c>
      <c r="AY270" s="37">
        <v>35</v>
      </c>
      <c r="AZ270" s="37">
        <v>33</v>
      </c>
      <c r="BA270" s="37">
        <v>46</v>
      </c>
      <c r="BB270" s="37">
        <v>28</v>
      </c>
      <c r="BC270" s="37">
        <v>21</v>
      </c>
      <c r="BD270" s="37">
        <v>8</v>
      </c>
      <c r="BE270" s="37">
        <v>19</v>
      </c>
      <c r="BF270" s="37">
        <v>10</v>
      </c>
      <c r="BG270" s="37">
        <v>22</v>
      </c>
      <c r="BH270" s="30">
        <f t="shared" si="168"/>
        <v>960</v>
      </c>
      <c r="BI270" s="37">
        <f t="shared" si="154"/>
        <v>443</v>
      </c>
      <c r="BJ270" s="37">
        <f t="shared" si="157"/>
        <v>249</v>
      </c>
      <c r="BK270" s="13">
        <f t="shared" si="155"/>
        <v>692</v>
      </c>
      <c r="BL270" s="38">
        <f t="shared" si="183"/>
        <v>181.90150658421976</v>
      </c>
      <c r="BM270" s="38">
        <f t="shared" si="184"/>
        <v>510.0984934157803</v>
      </c>
      <c r="BN270" s="39">
        <f t="shared" si="156"/>
        <v>1.397989605769947E-112</v>
      </c>
      <c r="BO270" s="40"/>
      <c r="BP270" s="13">
        <v>2.83</v>
      </c>
      <c r="BQ270" s="40">
        <v>2.25</v>
      </c>
      <c r="BR270" s="41"/>
      <c r="BS270" s="41"/>
      <c r="BT270" s="41"/>
      <c r="BU270" s="41"/>
      <c r="BV270" s="41"/>
      <c r="BW270" s="41"/>
      <c r="BY270" s="40"/>
      <c r="BZ270" s="40"/>
      <c r="CA270" s="40"/>
    </row>
    <row r="271" spans="1:79" ht="15.75">
      <c r="A271" s="29" t="s">
        <v>511</v>
      </c>
      <c r="B271" s="129" t="s">
        <v>511</v>
      </c>
      <c r="C271" s="30"/>
      <c r="D271" s="31" t="s">
        <v>599</v>
      </c>
      <c r="E271" s="31" t="s">
        <v>784</v>
      </c>
      <c r="F271" s="31" t="s">
        <v>815</v>
      </c>
      <c r="G271" s="32">
        <f t="shared" si="177"/>
        <v>4.451872712587574</v>
      </c>
      <c r="H271" s="32"/>
      <c r="I271" s="59" t="s">
        <v>425</v>
      </c>
      <c r="J271" s="34" t="s">
        <v>899</v>
      </c>
      <c r="K271" s="33">
        <v>2</v>
      </c>
      <c r="L271" s="2">
        <v>20</v>
      </c>
      <c r="M271" s="33">
        <v>19</v>
      </c>
      <c r="N271" s="2">
        <v>145</v>
      </c>
      <c r="O271" s="33">
        <v>4</v>
      </c>
      <c r="P271" s="2">
        <v>30</v>
      </c>
      <c r="Q271" s="33">
        <v>14</v>
      </c>
      <c r="R271" s="2">
        <v>26</v>
      </c>
      <c r="S271" s="33">
        <f t="shared" si="178"/>
        <v>56</v>
      </c>
      <c r="T271" s="33">
        <f t="shared" si="179"/>
        <v>204</v>
      </c>
      <c r="U271" s="35">
        <f t="shared" si="180"/>
        <v>142.99265397896073</v>
      </c>
      <c r="V271" s="35">
        <f t="shared" si="181"/>
        <v>117.00734602103927</v>
      </c>
      <c r="W271" s="36">
        <f t="shared" si="182"/>
        <v>2.1200516737111588E-27</v>
      </c>
      <c r="X271" s="36"/>
      <c r="Y271" s="37">
        <v>9</v>
      </c>
      <c r="Z271" s="37">
        <v>5</v>
      </c>
      <c r="AA271" s="37">
        <v>2</v>
      </c>
      <c r="AB271" s="37">
        <v>5</v>
      </c>
      <c r="AC271" s="37">
        <v>2</v>
      </c>
      <c r="AD271" s="37">
        <v>2</v>
      </c>
      <c r="AE271" s="37">
        <v>1</v>
      </c>
      <c r="AF271" s="37">
        <v>4</v>
      </c>
      <c r="AG271" s="37">
        <v>1</v>
      </c>
      <c r="AH271" s="37">
        <v>1</v>
      </c>
      <c r="AI271" s="37">
        <v>3</v>
      </c>
      <c r="AJ271" s="37">
        <v>3</v>
      </c>
      <c r="AK271" s="37">
        <v>6</v>
      </c>
      <c r="AL271" s="37">
        <v>3</v>
      </c>
      <c r="AM271" s="30">
        <v>47</v>
      </c>
      <c r="AO271" s="37">
        <v>1</v>
      </c>
      <c r="AP271" s="37">
        <v>3</v>
      </c>
      <c r="AQ271" s="37">
        <v>0</v>
      </c>
      <c r="AR271" s="37">
        <v>2</v>
      </c>
      <c r="AS271" s="37">
        <v>1</v>
      </c>
      <c r="AT271" s="37">
        <v>2</v>
      </c>
      <c r="AU271" s="37">
        <v>1</v>
      </c>
      <c r="AV271" s="37">
        <v>1</v>
      </c>
      <c r="AW271" s="37">
        <v>0</v>
      </c>
      <c r="AX271" s="37">
        <v>1</v>
      </c>
      <c r="AY271" s="37">
        <v>3</v>
      </c>
      <c r="AZ271" s="37">
        <v>1</v>
      </c>
      <c r="BA271" s="37">
        <v>3</v>
      </c>
      <c r="BB271" s="37">
        <v>3</v>
      </c>
      <c r="BC271" s="37">
        <v>1</v>
      </c>
      <c r="BD271" s="37">
        <v>1</v>
      </c>
      <c r="BE271" s="37">
        <v>4</v>
      </c>
      <c r="BF271" s="37">
        <v>2</v>
      </c>
      <c r="BG271" s="37">
        <v>2</v>
      </c>
      <c r="BH271" s="30">
        <f t="shared" si="168"/>
        <v>32</v>
      </c>
      <c r="BI271" s="37">
        <f t="shared" si="154"/>
        <v>7</v>
      </c>
      <c r="BJ271" s="37">
        <f t="shared" si="157"/>
        <v>21</v>
      </c>
      <c r="BK271" s="13">
        <f t="shared" si="155"/>
        <v>28</v>
      </c>
      <c r="BL271" s="38">
        <f t="shared" si="183"/>
        <v>7.3601765669915515</v>
      </c>
      <c r="BM271" s="38">
        <f t="shared" si="184"/>
        <v>20.639823433008452</v>
      </c>
      <c r="BN271" s="39">
        <f t="shared" si="156"/>
        <v>0.8771120048564678</v>
      </c>
      <c r="BO271" s="40"/>
      <c r="BP271" s="13">
        <v>5.1</v>
      </c>
      <c r="BQ271" s="40">
        <v>4.58</v>
      </c>
      <c r="BR271" s="41"/>
      <c r="BS271" s="41"/>
      <c r="BT271" s="41"/>
      <c r="BU271" s="41"/>
      <c r="BV271" s="41"/>
      <c r="BW271" s="41"/>
      <c r="BY271" s="40"/>
      <c r="BZ271" s="40"/>
      <c r="CA271" s="40"/>
    </row>
    <row r="272" spans="1:79" ht="15.75">
      <c r="A272" s="29" t="s">
        <v>730</v>
      </c>
      <c r="B272" s="129" t="s">
        <v>731</v>
      </c>
      <c r="C272" s="30"/>
      <c r="D272" s="31" t="s">
        <v>822</v>
      </c>
      <c r="E272" s="31" t="s">
        <v>751</v>
      </c>
      <c r="F272" s="31" t="s">
        <v>815</v>
      </c>
      <c r="G272" s="32">
        <f t="shared" si="177"/>
        <v>3.084303970812306</v>
      </c>
      <c r="H272" s="32"/>
      <c r="I272" s="59" t="s">
        <v>425</v>
      </c>
      <c r="J272" s="34" t="s">
        <v>238</v>
      </c>
      <c r="K272" s="33">
        <v>39</v>
      </c>
      <c r="L272" s="2">
        <v>42</v>
      </c>
      <c r="M272" s="33">
        <v>152</v>
      </c>
      <c r="N272" s="2">
        <v>98</v>
      </c>
      <c r="O272" s="33">
        <v>15</v>
      </c>
      <c r="P272" s="2">
        <v>9</v>
      </c>
      <c r="Q272" s="33">
        <v>8</v>
      </c>
      <c r="R272" s="2">
        <v>7</v>
      </c>
      <c r="S272" s="33">
        <f t="shared" si="178"/>
        <v>105</v>
      </c>
      <c r="T272" s="33">
        <f t="shared" si="179"/>
        <v>265</v>
      </c>
      <c r="U272" s="35">
        <f t="shared" si="180"/>
        <v>203.48954604698258</v>
      </c>
      <c r="V272" s="35">
        <f t="shared" si="181"/>
        <v>166.51045395301742</v>
      </c>
      <c r="W272" s="36">
        <f t="shared" si="182"/>
        <v>7.658018097592896E-25</v>
      </c>
      <c r="X272" s="36"/>
      <c r="Y272" s="37">
        <v>7</v>
      </c>
      <c r="Z272" s="37">
        <v>16</v>
      </c>
      <c r="AA272" s="37">
        <v>15</v>
      </c>
      <c r="AB272" s="37">
        <v>28</v>
      </c>
      <c r="AC272" s="37">
        <v>17</v>
      </c>
      <c r="AD272" s="37">
        <v>31</v>
      </c>
      <c r="AE272" s="37">
        <v>20</v>
      </c>
      <c r="AF272" s="37">
        <v>18</v>
      </c>
      <c r="AG272" s="37">
        <v>1</v>
      </c>
      <c r="AH272" s="37">
        <v>18</v>
      </c>
      <c r="AI272" s="37">
        <v>1</v>
      </c>
      <c r="AJ272" s="37">
        <v>8</v>
      </c>
      <c r="AK272" s="37">
        <v>3</v>
      </c>
      <c r="AL272" s="37">
        <v>11</v>
      </c>
      <c r="AM272" s="30">
        <v>194</v>
      </c>
      <c r="AO272" s="37">
        <v>8</v>
      </c>
      <c r="AP272" s="37">
        <v>12</v>
      </c>
      <c r="AQ272" s="37">
        <v>4</v>
      </c>
      <c r="AR272" s="37">
        <v>8</v>
      </c>
      <c r="AS272" s="37">
        <v>0</v>
      </c>
      <c r="AT272" s="37">
        <v>12</v>
      </c>
      <c r="AU272" s="37">
        <v>1</v>
      </c>
      <c r="AV272" s="37">
        <v>3</v>
      </c>
      <c r="AW272" s="37">
        <v>1</v>
      </c>
      <c r="AX272" s="37">
        <v>4</v>
      </c>
      <c r="AY272" s="37">
        <v>4</v>
      </c>
      <c r="AZ272" s="37">
        <v>1</v>
      </c>
      <c r="BA272" s="37">
        <v>11</v>
      </c>
      <c r="BB272" s="37">
        <v>10</v>
      </c>
      <c r="BC272" s="37">
        <v>4</v>
      </c>
      <c r="BD272" s="37">
        <v>9</v>
      </c>
      <c r="BE272" s="37">
        <v>6</v>
      </c>
      <c r="BF272" s="37">
        <v>4</v>
      </c>
      <c r="BG272" s="37">
        <v>16</v>
      </c>
      <c r="BH272" s="30">
        <f>SUM(AO272:BG272)</f>
        <v>118</v>
      </c>
      <c r="BI272" s="37">
        <f t="shared" si="154"/>
        <v>25</v>
      </c>
      <c r="BJ272" s="37">
        <f t="shared" si="157"/>
        <v>73</v>
      </c>
      <c r="BK272" s="13">
        <f t="shared" si="155"/>
        <v>98</v>
      </c>
      <c r="BL272" s="38">
        <f t="shared" si="183"/>
        <v>25.76061798447043</v>
      </c>
      <c r="BM272" s="38">
        <f t="shared" si="184"/>
        <v>72.23938201552957</v>
      </c>
      <c r="BN272" s="39">
        <f t="shared" si="156"/>
        <v>0.8614349371384752</v>
      </c>
      <c r="BO272" s="40"/>
      <c r="BP272" s="13">
        <v>2.75</v>
      </c>
      <c r="BQ272" s="40">
        <v>2.76</v>
      </c>
      <c r="BR272" s="41"/>
      <c r="BS272" s="41"/>
      <c r="BT272" s="41"/>
      <c r="BU272" s="41"/>
      <c r="BV272" s="41"/>
      <c r="BW272" s="41"/>
      <c r="BY272" s="40"/>
      <c r="BZ272" s="40"/>
      <c r="CA272" s="40"/>
    </row>
    <row r="273" spans="1:79" ht="15.75">
      <c r="A273" s="50"/>
      <c r="B273" s="129"/>
      <c r="C273" s="30"/>
      <c r="D273" s="31"/>
      <c r="E273" s="31"/>
      <c r="F273" s="31"/>
      <c r="G273" s="32"/>
      <c r="H273" s="32"/>
      <c r="I273" s="59"/>
      <c r="J273" s="34"/>
      <c r="K273" s="33"/>
      <c r="L273" s="33"/>
      <c r="M273" s="33"/>
      <c r="N273" s="33"/>
      <c r="O273" s="33"/>
      <c r="P273" s="33"/>
      <c r="Q273" s="33"/>
      <c r="R273" s="33"/>
      <c r="S273" s="33">
        <f t="shared" si="178"/>
        <v>0</v>
      </c>
      <c r="T273" s="33">
        <f t="shared" si="179"/>
        <v>0</v>
      </c>
      <c r="U273" s="33"/>
      <c r="V273" s="33"/>
      <c r="W273" s="36"/>
      <c r="X273" s="36"/>
      <c r="Y273" s="37"/>
      <c r="Z273" s="37"/>
      <c r="AA273" s="37"/>
      <c r="AB273" s="37"/>
      <c r="AC273" s="37"/>
      <c r="AD273" s="37"/>
      <c r="AE273" s="37"/>
      <c r="AF273" s="37"/>
      <c r="AG273" s="37"/>
      <c r="AH273" s="37"/>
      <c r="AI273" s="37"/>
      <c r="AJ273" s="37"/>
      <c r="AK273" s="37"/>
      <c r="AL273" s="37"/>
      <c r="AM273" s="30"/>
      <c r="AO273" s="37"/>
      <c r="AP273" s="37"/>
      <c r="AQ273" s="37"/>
      <c r="AR273" s="37"/>
      <c r="AS273" s="37"/>
      <c r="AT273" s="37"/>
      <c r="AU273" s="37"/>
      <c r="AV273" s="37"/>
      <c r="AW273" s="37"/>
      <c r="AX273" s="37"/>
      <c r="AY273" s="37"/>
      <c r="AZ273" s="37"/>
      <c r="BA273" s="37"/>
      <c r="BB273" s="37"/>
      <c r="BC273" s="37"/>
      <c r="BD273" s="37"/>
      <c r="BE273" s="37"/>
      <c r="BF273" s="37"/>
      <c r="BG273" s="37"/>
      <c r="BH273" s="30"/>
      <c r="BI273" s="37">
        <f t="shared" si="154"/>
      </c>
      <c r="BJ273" s="37">
        <f t="shared" si="157"/>
      </c>
      <c r="BL273" s="38"/>
      <c r="BM273" s="38"/>
      <c r="BN273" s="39"/>
      <c r="BO273" s="40"/>
      <c r="BQ273" s="40"/>
      <c r="BR273" s="41"/>
      <c r="BS273" s="41"/>
      <c r="BT273" s="41"/>
      <c r="BU273" s="41"/>
      <c r="BV273" s="41"/>
      <c r="BW273" s="41"/>
      <c r="BY273" s="40"/>
      <c r="BZ273" s="40"/>
      <c r="CA273" s="40"/>
    </row>
    <row r="274" spans="1:79" ht="15.75">
      <c r="A274" s="29" t="s">
        <v>523</v>
      </c>
      <c r="B274" s="129" t="s">
        <v>523</v>
      </c>
      <c r="C274" s="30"/>
      <c r="D274" s="31" t="s">
        <v>598</v>
      </c>
      <c r="E274" s="31" t="s">
        <v>766</v>
      </c>
      <c r="F274" s="31" t="s">
        <v>816</v>
      </c>
      <c r="G274" s="32">
        <f>($T274/$V$412)/((MAX($S274,1))/$U$412)</f>
        <v>8.328267325799265</v>
      </c>
      <c r="H274" s="32"/>
      <c r="I274" s="59" t="s">
        <v>327</v>
      </c>
      <c r="J274" s="34" t="s">
        <v>970</v>
      </c>
      <c r="K274" s="33">
        <v>0</v>
      </c>
      <c r="L274" s="2">
        <v>1</v>
      </c>
      <c r="M274" s="33">
        <v>0</v>
      </c>
      <c r="N274" s="2">
        <v>1</v>
      </c>
      <c r="O274" s="33">
        <v>12</v>
      </c>
      <c r="P274" s="2">
        <v>14</v>
      </c>
      <c r="Q274" s="33">
        <v>46</v>
      </c>
      <c r="R274" s="2">
        <v>137</v>
      </c>
      <c r="S274" s="33">
        <f t="shared" si="178"/>
        <v>27</v>
      </c>
      <c r="T274" s="33">
        <f t="shared" si="179"/>
        <v>184</v>
      </c>
      <c r="U274" s="35">
        <f>(S274+T274)*($S$412/($S$412+$T$412))</f>
        <v>116.04403842138736</v>
      </c>
      <c r="V274" s="35">
        <f>(S274+T274)*($T$412/($S$412+$T$412))</f>
        <v>94.95596157861264</v>
      </c>
      <c r="W274" s="36">
        <f>CHITEST(S274:T274,U274:V274)</f>
        <v>6.914869215849681E-35</v>
      </c>
      <c r="X274" s="36"/>
      <c r="Y274" s="37">
        <v>0</v>
      </c>
      <c r="Z274" s="37">
        <v>0</v>
      </c>
      <c r="AA274" s="37">
        <v>0</v>
      </c>
      <c r="AB274" s="37">
        <v>0</v>
      </c>
      <c r="AC274" s="37">
        <v>0</v>
      </c>
      <c r="AD274" s="37">
        <v>0</v>
      </c>
      <c r="AE274" s="37">
        <v>0</v>
      </c>
      <c r="AF274" s="37">
        <v>0</v>
      </c>
      <c r="AG274" s="37">
        <v>11</v>
      </c>
      <c r="AH274" s="37">
        <v>53</v>
      </c>
      <c r="AI274" s="37">
        <v>6</v>
      </c>
      <c r="AJ274" s="37">
        <v>78</v>
      </c>
      <c r="AK274" s="37">
        <v>5</v>
      </c>
      <c r="AL274" s="37">
        <v>14</v>
      </c>
      <c r="AM274" s="30">
        <v>167</v>
      </c>
      <c r="AO274" s="37">
        <v>0</v>
      </c>
      <c r="AP274" s="37">
        <v>0</v>
      </c>
      <c r="AQ274" s="37">
        <v>0</v>
      </c>
      <c r="AR274" s="37">
        <v>0</v>
      </c>
      <c r="AS274" s="37">
        <v>0</v>
      </c>
      <c r="AT274" s="37">
        <v>0</v>
      </c>
      <c r="AU274" s="37">
        <v>0</v>
      </c>
      <c r="AV274" s="37">
        <v>0</v>
      </c>
      <c r="AW274" s="37">
        <v>0</v>
      </c>
      <c r="AX274" s="37">
        <v>0</v>
      </c>
      <c r="AY274" s="37">
        <v>0</v>
      </c>
      <c r="AZ274" s="37">
        <v>0</v>
      </c>
      <c r="BA274" s="37">
        <v>0</v>
      </c>
      <c r="BB274" s="37">
        <v>0</v>
      </c>
      <c r="BC274" s="37">
        <v>0</v>
      </c>
      <c r="BD274" s="37">
        <v>0</v>
      </c>
      <c r="BE274" s="37">
        <v>0</v>
      </c>
      <c r="BF274" s="37">
        <v>0</v>
      </c>
      <c r="BG274" s="37">
        <v>0</v>
      </c>
      <c r="BH274" s="30">
        <f t="shared" si="168"/>
        <v>0</v>
      </c>
      <c r="BI274" s="37">
        <f t="shared" si="154"/>
      </c>
      <c r="BJ274" s="37">
        <f t="shared" si="157"/>
      </c>
      <c r="BL274" s="38"/>
      <c r="BM274" s="38"/>
      <c r="BN274" s="39"/>
      <c r="BO274" s="40"/>
      <c r="BP274" s="13">
        <v>3.55</v>
      </c>
      <c r="BQ274" s="40">
        <v>12.33</v>
      </c>
      <c r="BR274" s="41"/>
      <c r="BS274" s="41"/>
      <c r="BT274" s="41"/>
      <c r="BU274" s="41"/>
      <c r="BV274" s="41"/>
      <c r="BW274" s="41"/>
      <c r="BY274" s="40"/>
      <c r="BZ274" s="40"/>
      <c r="CA274" s="40"/>
    </row>
    <row r="275" spans="1:79" ht="15.75">
      <c r="A275" s="29" t="s">
        <v>515</v>
      </c>
      <c r="B275" s="129" t="s">
        <v>515</v>
      </c>
      <c r="C275" s="30"/>
      <c r="D275" s="31" t="s">
        <v>598</v>
      </c>
      <c r="E275" s="31" t="s">
        <v>814</v>
      </c>
      <c r="F275" s="31" t="s">
        <v>816</v>
      </c>
      <c r="G275" s="32">
        <f>($T275/$V$412)/((MAX($S275,1))/$U$412)</f>
        <v>6.942295579307804</v>
      </c>
      <c r="H275" s="32"/>
      <c r="I275" s="59" t="s">
        <v>327</v>
      </c>
      <c r="J275" s="34" t="s">
        <v>970</v>
      </c>
      <c r="K275" s="33">
        <v>0</v>
      </c>
      <c r="L275" s="2">
        <v>6</v>
      </c>
      <c r="M275" s="33">
        <v>0</v>
      </c>
      <c r="N275" s="2">
        <v>19</v>
      </c>
      <c r="O275" s="33">
        <v>1210</v>
      </c>
      <c r="P275" s="2">
        <v>873</v>
      </c>
      <c r="Q275" s="33">
        <v>3344</v>
      </c>
      <c r="R275" s="2">
        <v>8504</v>
      </c>
      <c r="S275" s="33">
        <f t="shared" si="178"/>
        <v>2089</v>
      </c>
      <c r="T275" s="33">
        <f t="shared" si="179"/>
        <v>11867</v>
      </c>
      <c r="U275" s="35">
        <f>(S275+T275)*($S$412/($S$412+$T$412))</f>
        <v>7675.405688193753</v>
      </c>
      <c r="V275" s="35">
        <f>(S275+T275)*($T$412/($S$412+$T$412))</f>
        <v>6280.594311806247</v>
      </c>
      <c r="W275" s="36">
        <f>CHITEST(S275:T275,U275:V275)</f>
        <v>0</v>
      </c>
      <c r="X275" s="36"/>
      <c r="Y275" s="37">
        <v>1</v>
      </c>
      <c r="Z275" s="37">
        <v>0</v>
      </c>
      <c r="AA275" s="37">
        <v>0</v>
      </c>
      <c r="AB275" s="37">
        <v>0</v>
      </c>
      <c r="AC275" s="37">
        <v>2</v>
      </c>
      <c r="AD275" s="37">
        <v>1</v>
      </c>
      <c r="AE275" s="37">
        <v>1</v>
      </c>
      <c r="AF275" s="37">
        <v>3</v>
      </c>
      <c r="AG275" s="37">
        <v>30</v>
      </c>
      <c r="AH275" s="37">
        <v>37</v>
      </c>
      <c r="AI275" s="37">
        <v>128</v>
      </c>
      <c r="AJ275" s="37">
        <v>391</v>
      </c>
      <c r="AK275" s="37">
        <v>99</v>
      </c>
      <c r="AL275" s="37">
        <v>425</v>
      </c>
      <c r="AM275" s="30">
        <v>1118</v>
      </c>
      <c r="AO275" s="37">
        <v>1</v>
      </c>
      <c r="AP275" s="37">
        <v>0</v>
      </c>
      <c r="AQ275" s="37">
        <v>0</v>
      </c>
      <c r="AR275" s="37">
        <v>1</v>
      </c>
      <c r="AS275" s="37">
        <v>0</v>
      </c>
      <c r="AT275" s="37">
        <v>0</v>
      </c>
      <c r="AU275" s="37">
        <v>0</v>
      </c>
      <c r="AV275" s="37">
        <v>0</v>
      </c>
      <c r="AW275" s="37">
        <v>0</v>
      </c>
      <c r="AX275" s="37">
        <v>0</v>
      </c>
      <c r="AY275" s="37">
        <v>0</v>
      </c>
      <c r="AZ275" s="37">
        <v>0</v>
      </c>
      <c r="BA275" s="37">
        <v>1</v>
      </c>
      <c r="BB275" s="37">
        <v>1</v>
      </c>
      <c r="BC275" s="37">
        <v>1</v>
      </c>
      <c r="BD275" s="37">
        <v>1</v>
      </c>
      <c r="BE275" s="37">
        <v>0</v>
      </c>
      <c r="BF275" s="37">
        <v>0</v>
      </c>
      <c r="BG275" s="37">
        <v>1</v>
      </c>
      <c r="BH275" s="30">
        <f t="shared" si="168"/>
        <v>7</v>
      </c>
      <c r="BI275" s="37">
        <f t="shared" si="154"/>
        <v>1</v>
      </c>
      <c r="BJ275" s="37">
        <f t="shared" si="157"/>
        <v>6</v>
      </c>
      <c r="BK275" s="13">
        <f t="shared" si="155"/>
        <v>7</v>
      </c>
      <c r="BL275" s="38">
        <f>BK275*($BI$412/($BI$412+$BJ$412))</f>
        <v>1.8400441417478879</v>
      </c>
      <c r="BM275" s="38">
        <f>BK275*($BJ$412/($BI$412+$BJ$412))</f>
        <v>5.159955858252113</v>
      </c>
      <c r="BN275" s="39">
        <f t="shared" si="156"/>
        <v>0.47072691718711285</v>
      </c>
      <c r="BO275" s="40"/>
      <c r="BP275" s="13">
        <v>2.56</v>
      </c>
      <c r="BQ275" s="40">
        <v>13</v>
      </c>
      <c r="BR275" s="41"/>
      <c r="BS275" s="41"/>
      <c r="BT275" s="41"/>
      <c r="BU275" s="41"/>
      <c r="BV275" s="41"/>
      <c r="BW275" s="41"/>
      <c r="BY275" s="40"/>
      <c r="BZ275" s="40"/>
      <c r="CA275" s="40"/>
    </row>
    <row r="276" spans="1:79" ht="15.75">
      <c r="A276" s="29" t="s">
        <v>403</v>
      </c>
      <c r="B276" s="129" t="s">
        <v>403</v>
      </c>
      <c r="C276" s="30" t="s">
        <v>217</v>
      </c>
      <c r="D276" s="31" t="s">
        <v>598</v>
      </c>
      <c r="E276" s="31" t="s">
        <v>814</v>
      </c>
      <c r="F276" s="31" t="s">
        <v>816</v>
      </c>
      <c r="G276" s="32">
        <f>($T276/$V$412)/((MAX($S276,1))/$U$412)</f>
        <v>5.106559876203393</v>
      </c>
      <c r="H276" s="32"/>
      <c r="I276" s="59" t="s">
        <v>327</v>
      </c>
      <c r="J276" s="34" t="s">
        <v>970</v>
      </c>
      <c r="K276" s="33">
        <v>0</v>
      </c>
      <c r="L276" s="2">
        <v>6</v>
      </c>
      <c r="M276" s="33">
        <v>1</v>
      </c>
      <c r="N276" s="2">
        <v>3</v>
      </c>
      <c r="O276" s="33">
        <v>11</v>
      </c>
      <c r="P276" s="2">
        <v>39</v>
      </c>
      <c r="Q276" s="33">
        <v>41</v>
      </c>
      <c r="R276" s="2">
        <v>189</v>
      </c>
      <c r="S276" s="33">
        <f t="shared" si="178"/>
        <v>56</v>
      </c>
      <c r="T276" s="33">
        <f t="shared" si="179"/>
        <v>234</v>
      </c>
      <c r="U276" s="35">
        <f>(S276+T276)*($S$412/($S$412+$T$412))</f>
        <v>159.4918063611485</v>
      </c>
      <c r="V276" s="35">
        <f>(S276+T276)*($T$412/($S$412+$T$412))</f>
        <v>130.5081936388515</v>
      </c>
      <c r="W276" s="36">
        <f>CHITEST(S276:T276,U276:V276)</f>
        <v>2.5641636463381987E-34</v>
      </c>
      <c r="X276" s="36"/>
      <c r="Y276" s="37">
        <v>0</v>
      </c>
      <c r="Z276" s="37">
        <v>0</v>
      </c>
      <c r="AA276" s="37">
        <v>0</v>
      </c>
      <c r="AB276" s="37">
        <v>0</v>
      </c>
      <c r="AC276" s="37">
        <v>0</v>
      </c>
      <c r="AD276" s="37">
        <v>0</v>
      </c>
      <c r="AE276" s="37">
        <v>3</v>
      </c>
      <c r="AF276" s="37">
        <v>5</v>
      </c>
      <c r="AG276" s="37">
        <v>41</v>
      </c>
      <c r="AH276" s="37">
        <v>89</v>
      </c>
      <c r="AI276" s="37">
        <v>11</v>
      </c>
      <c r="AJ276" s="37">
        <v>51</v>
      </c>
      <c r="AK276" s="37">
        <v>2</v>
      </c>
      <c r="AL276" s="37">
        <v>16</v>
      </c>
      <c r="AM276" s="30">
        <v>218</v>
      </c>
      <c r="AO276" s="37">
        <v>0</v>
      </c>
      <c r="AP276" s="37">
        <v>0</v>
      </c>
      <c r="AQ276" s="37">
        <v>0</v>
      </c>
      <c r="AR276" s="37">
        <v>0</v>
      </c>
      <c r="AS276" s="37">
        <v>0</v>
      </c>
      <c r="AT276" s="37">
        <v>0</v>
      </c>
      <c r="AU276" s="37">
        <v>0</v>
      </c>
      <c r="AV276" s="37">
        <v>0</v>
      </c>
      <c r="AW276" s="37">
        <v>0</v>
      </c>
      <c r="AX276" s="37">
        <v>0</v>
      </c>
      <c r="AY276" s="37">
        <v>1</v>
      </c>
      <c r="AZ276" s="37">
        <v>0</v>
      </c>
      <c r="BA276" s="37">
        <v>0</v>
      </c>
      <c r="BB276" s="37">
        <v>0</v>
      </c>
      <c r="BC276" s="37">
        <v>0</v>
      </c>
      <c r="BD276" s="37">
        <v>0</v>
      </c>
      <c r="BE276" s="37">
        <v>1</v>
      </c>
      <c r="BF276" s="37">
        <v>0</v>
      </c>
      <c r="BG276" s="37">
        <v>0</v>
      </c>
      <c r="BH276" s="30">
        <f t="shared" si="168"/>
        <v>2</v>
      </c>
      <c r="BI276" s="37">
        <f t="shared" si="154"/>
      </c>
      <c r="BJ276" s="37">
        <f t="shared" si="157"/>
        <v>2</v>
      </c>
      <c r="BL276" s="38"/>
      <c r="BM276" s="38"/>
      <c r="BN276" s="39"/>
      <c r="BO276" s="40"/>
      <c r="BP276" s="13">
        <v>3.54</v>
      </c>
      <c r="BQ276" s="40">
        <v>5.72</v>
      </c>
      <c r="BR276" s="41"/>
      <c r="BS276" s="41"/>
      <c r="BT276" s="41"/>
      <c r="BU276" s="41"/>
      <c r="BV276" s="41"/>
      <c r="BW276" s="41"/>
      <c r="BY276" s="40"/>
      <c r="BZ276" s="40"/>
      <c r="CA276" s="40"/>
    </row>
    <row r="277" spans="1:75" ht="15.75">
      <c r="A277" s="43"/>
      <c r="B277" s="130" t="s">
        <v>568</v>
      </c>
      <c r="C277" s="30" t="s">
        <v>217</v>
      </c>
      <c r="D277" s="44" t="s">
        <v>598</v>
      </c>
      <c r="E277" s="44" t="s">
        <v>814</v>
      </c>
      <c r="F277" s="44" t="s">
        <v>816</v>
      </c>
      <c r="G277" s="32">
        <f>($T277/$V$412)/((MAX($S277,1))/$U$412)</f>
        <v>5.042961694594999</v>
      </c>
      <c r="H277" s="32"/>
      <c r="I277" s="59" t="s">
        <v>767</v>
      </c>
      <c r="J277" s="34" t="s">
        <v>970</v>
      </c>
      <c r="K277" s="33">
        <v>8</v>
      </c>
      <c r="L277" s="2">
        <v>12</v>
      </c>
      <c r="M277" s="33">
        <v>2</v>
      </c>
      <c r="N277" s="2">
        <v>14</v>
      </c>
      <c r="O277" s="33">
        <v>145</v>
      </c>
      <c r="P277" s="2">
        <v>80</v>
      </c>
      <c r="Q277" s="33">
        <v>421</v>
      </c>
      <c r="R277" s="2">
        <v>574</v>
      </c>
      <c r="S277" s="33">
        <f t="shared" si="178"/>
        <v>245</v>
      </c>
      <c r="T277" s="33">
        <f t="shared" si="179"/>
        <v>1011</v>
      </c>
      <c r="U277" s="35">
        <f>(S277+T277)*($S$412/($S$412+$T$412))</f>
        <v>690.7645130675949</v>
      </c>
      <c r="V277" s="35">
        <f>(S277+T277)*($T$412/($S$412+$T$412))</f>
        <v>565.2354869324051</v>
      </c>
      <c r="W277" s="36">
        <f>CHITEST(S277:T277,U277:V277)</f>
        <v>4.971806722264803E-141</v>
      </c>
      <c r="X277" s="36"/>
      <c r="Y277" s="34">
        <v>0</v>
      </c>
      <c r="Z277" s="34">
        <v>0</v>
      </c>
      <c r="AA277" s="34">
        <v>0</v>
      </c>
      <c r="AB277" s="34">
        <v>0</v>
      </c>
      <c r="AC277" s="34">
        <v>0</v>
      </c>
      <c r="AD277" s="34">
        <v>0</v>
      </c>
      <c r="AE277" s="34">
        <v>0</v>
      </c>
      <c r="AF277" s="34">
        <v>0</v>
      </c>
      <c r="AG277" s="34">
        <v>33</v>
      </c>
      <c r="AH277" s="34">
        <v>134</v>
      </c>
      <c r="AI277" s="34">
        <v>16</v>
      </c>
      <c r="AJ277" s="34">
        <v>76</v>
      </c>
      <c r="AK277" s="34">
        <v>11</v>
      </c>
      <c r="AL277" s="34">
        <v>36</v>
      </c>
      <c r="AO277" s="34">
        <v>0</v>
      </c>
      <c r="AP277" s="34">
        <v>1</v>
      </c>
      <c r="AQ277" s="34">
        <v>0</v>
      </c>
      <c r="AR277" s="34">
        <v>0</v>
      </c>
      <c r="AS277" s="34">
        <v>0</v>
      </c>
      <c r="AT277" s="34">
        <v>0</v>
      </c>
      <c r="AU277" s="34">
        <v>0</v>
      </c>
      <c r="AV277" s="34">
        <v>0</v>
      </c>
      <c r="AW277" s="34">
        <v>0</v>
      </c>
      <c r="AX277" s="34">
        <v>0</v>
      </c>
      <c r="AY277" s="34">
        <v>0</v>
      </c>
      <c r="AZ277" s="34">
        <v>0</v>
      </c>
      <c r="BA277" s="34">
        <v>0</v>
      </c>
      <c r="BB277" s="34">
        <v>0</v>
      </c>
      <c r="BC277" s="34">
        <v>0</v>
      </c>
      <c r="BD277" s="34">
        <v>0</v>
      </c>
      <c r="BE277" s="34">
        <v>1</v>
      </c>
      <c r="BF277" s="34">
        <v>0</v>
      </c>
      <c r="BG277" s="34">
        <v>0</v>
      </c>
      <c r="BH277" s="30">
        <f t="shared" si="168"/>
        <v>2</v>
      </c>
      <c r="BI277" s="37">
        <f t="shared" si="154"/>
      </c>
      <c r="BJ277" s="37">
        <f t="shared" si="157"/>
        <v>1</v>
      </c>
      <c r="BL277" s="38"/>
      <c r="BM277" s="38"/>
      <c r="BN277" s="39"/>
      <c r="BO277" s="40"/>
      <c r="BP277" s="13">
        <v>2.56</v>
      </c>
      <c r="BQ277" s="40">
        <v>8.57</v>
      </c>
      <c r="BR277" s="41"/>
      <c r="BS277" s="41"/>
      <c r="BT277" s="41"/>
      <c r="BU277" s="41"/>
      <c r="BV277" s="41"/>
      <c r="BW277" s="41"/>
    </row>
    <row r="278" spans="1:75" ht="15.75">
      <c r="A278" s="21"/>
      <c r="B278" s="131"/>
      <c r="D278" s="31"/>
      <c r="E278" s="31"/>
      <c r="F278" s="31"/>
      <c r="G278" s="32"/>
      <c r="H278" s="32"/>
      <c r="I278" s="46"/>
      <c r="J278" s="58"/>
      <c r="K278" s="58"/>
      <c r="L278" s="58"/>
      <c r="M278" s="58"/>
      <c r="N278" s="58"/>
      <c r="O278" s="58"/>
      <c r="P278" s="58"/>
      <c r="Q278" s="58"/>
      <c r="R278" s="58"/>
      <c r="S278" s="33">
        <f t="shared" si="178"/>
        <v>0</v>
      </c>
      <c r="T278" s="33">
        <f t="shared" si="179"/>
        <v>0</v>
      </c>
      <c r="U278" s="35"/>
      <c r="V278" s="35"/>
      <c r="W278" s="36"/>
      <c r="X278" s="36"/>
      <c r="BH278" s="30"/>
      <c r="BI278" s="37"/>
      <c r="BJ278" s="37"/>
      <c r="BL278" s="38"/>
      <c r="BM278" s="38"/>
      <c r="BN278" s="39"/>
      <c r="BO278" s="40"/>
      <c r="BQ278" s="40"/>
      <c r="BR278" s="41"/>
      <c r="BS278" s="41"/>
      <c r="BT278" s="41"/>
      <c r="BU278" s="41"/>
      <c r="BV278" s="41"/>
      <c r="BW278" s="41"/>
    </row>
    <row r="279" spans="1:79" ht="15.75">
      <c r="A279" s="29" t="s">
        <v>114</v>
      </c>
      <c r="B279" s="129" t="s">
        <v>114</v>
      </c>
      <c r="C279" s="30"/>
      <c r="D279" s="31" t="s">
        <v>821</v>
      </c>
      <c r="E279" s="31" t="s">
        <v>784</v>
      </c>
      <c r="F279" s="31" t="s">
        <v>816</v>
      </c>
      <c r="G279" s="32">
        <f>($T279/$V$412)/((MAX($S279,1))/$U$412)</f>
        <v>5.037443381489372</v>
      </c>
      <c r="H279" s="32"/>
      <c r="I279" s="59" t="s">
        <v>910</v>
      </c>
      <c r="J279" s="34" t="s">
        <v>971</v>
      </c>
      <c r="K279" s="33">
        <v>39</v>
      </c>
      <c r="L279" s="2">
        <v>153</v>
      </c>
      <c r="M279" s="33">
        <v>97</v>
      </c>
      <c r="N279" s="2">
        <v>197</v>
      </c>
      <c r="O279" s="33">
        <v>4209</v>
      </c>
      <c r="P279" s="2">
        <v>5524</v>
      </c>
      <c r="Q279" s="33">
        <v>15690</v>
      </c>
      <c r="R279" s="2">
        <v>24927</v>
      </c>
      <c r="S279" s="33">
        <f t="shared" si="178"/>
        <v>9925</v>
      </c>
      <c r="T279" s="33">
        <f t="shared" si="179"/>
        <v>40911</v>
      </c>
      <c r="U279" s="35">
        <f>(S279+T279)*($S$412/($S$412+$T$412))</f>
        <v>27958.36368336326</v>
      </c>
      <c r="V279" s="35">
        <f>(S279+T279)*($T$412/($S$412+$T$412))</f>
        <v>22877.63631663674</v>
      </c>
      <c r="W279" s="36">
        <f>CHITEST(S279:T279,U279:V279)</f>
        <v>0</v>
      </c>
      <c r="X279" s="36"/>
      <c r="Y279" s="37">
        <v>13</v>
      </c>
      <c r="Z279" s="37">
        <v>2</v>
      </c>
      <c r="AA279" s="37">
        <v>16</v>
      </c>
      <c r="AB279" s="37">
        <v>25</v>
      </c>
      <c r="AC279" s="37">
        <v>2851</v>
      </c>
      <c r="AD279" s="37">
        <v>5096</v>
      </c>
      <c r="AE279" s="37">
        <v>3467</v>
      </c>
      <c r="AF279" s="37">
        <v>4035</v>
      </c>
      <c r="AG279" s="37">
        <v>925</v>
      </c>
      <c r="AH279" s="37">
        <v>2471</v>
      </c>
      <c r="AI279" s="37">
        <v>674</v>
      </c>
      <c r="AJ279" s="37">
        <v>2434</v>
      </c>
      <c r="AK279" s="37">
        <v>3303</v>
      </c>
      <c r="AL279" s="37">
        <v>9266</v>
      </c>
      <c r="AM279" s="30">
        <v>34578</v>
      </c>
      <c r="AO279" s="37">
        <v>11</v>
      </c>
      <c r="AP279" s="37">
        <v>16</v>
      </c>
      <c r="AQ279" s="37">
        <v>9</v>
      </c>
      <c r="AR279" s="37">
        <v>10</v>
      </c>
      <c r="AS279" s="37">
        <v>4</v>
      </c>
      <c r="AT279" s="37">
        <v>11</v>
      </c>
      <c r="AU279" s="37">
        <v>1</v>
      </c>
      <c r="AV279" s="37">
        <v>8</v>
      </c>
      <c r="AW279" s="37">
        <v>5</v>
      </c>
      <c r="AX279" s="37">
        <v>8</v>
      </c>
      <c r="AY279" s="37">
        <v>9</v>
      </c>
      <c r="AZ279" s="37">
        <v>9</v>
      </c>
      <c r="BA279" s="37">
        <v>17</v>
      </c>
      <c r="BB279" s="37">
        <v>12</v>
      </c>
      <c r="BC279" s="37">
        <v>12</v>
      </c>
      <c r="BD279" s="37">
        <v>15</v>
      </c>
      <c r="BE279" s="37">
        <v>13</v>
      </c>
      <c r="BF279" s="37">
        <v>9</v>
      </c>
      <c r="BG279" s="37">
        <v>17</v>
      </c>
      <c r="BH279" s="30">
        <f t="shared" si="168"/>
        <v>196</v>
      </c>
      <c r="BI279" s="37">
        <f t="shared" si="154"/>
        <v>39</v>
      </c>
      <c r="BJ279" s="37">
        <f t="shared" si="157"/>
        <v>124</v>
      </c>
      <c r="BK279" s="13">
        <f t="shared" si="155"/>
        <v>163</v>
      </c>
      <c r="BL279" s="38">
        <f>BK279*($BI$412/($BI$412+$BJ$412))</f>
        <v>42.84674215784367</v>
      </c>
      <c r="BM279" s="38">
        <f>BK279*($BJ$412/($BI$412+$BJ$412))</f>
        <v>120.15325784215634</v>
      </c>
      <c r="BN279" s="39">
        <f t="shared" si="156"/>
        <v>0.49367267350511956</v>
      </c>
      <c r="BO279" s="40"/>
      <c r="BP279" s="13">
        <v>3.44</v>
      </c>
      <c r="BQ279" s="40">
        <v>5.93</v>
      </c>
      <c r="BR279" s="41"/>
      <c r="BS279" s="41"/>
      <c r="BT279" s="41"/>
      <c r="BU279" s="41"/>
      <c r="BV279" s="41"/>
      <c r="BW279" s="41"/>
      <c r="BY279" s="40"/>
      <c r="BZ279" s="40"/>
      <c r="CA279" s="40"/>
    </row>
    <row r="280" spans="1:79" ht="15.75">
      <c r="A280" s="29" t="s">
        <v>801</v>
      </c>
      <c r="B280" s="129" t="s">
        <v>802</v>
      </c>
      <c r="C280" s="30"/>
      <c r="D280" s="44" t="s">
        <v>819</v>
      </c>
      <c r="E280" s="31" t="s">
        <v>600</v>
      </c>
      <c r="F280" s="31" t="s">
        <v>536</v>
      </c>
      <c r="G280" s="32">
        <f>($T280/$V$412)/((MAX($S280,1))/$U$412)</f>
        <v>2.237742628277393</v>
      </c>
      <c r="H280" s="32"/>
      <c r="I280" s="59" t="s">
        <v>910</v>
      </c>
      <c r="J280" s="34" t="s">
        <v>1106</v>
      </c>
      <c r="K280" s="33">
        <v>103</v>
      </c>
      <c r="L280" s="2">
        <v>577</v>
      </c>
      <c r="M280" s="33">
        <v>262</v>
      </c>
      <c r="N280" s="2">
        <v>859</v>
      </c>
      <c r="O280" s="33">
        <v>40</v>
      </c>
      <c r="P280" s="2">
        <v>97</v>
      </c>
      <c r="Q280" s="33">
        <v>102</v>
      </c>
      <c r="R280" s="2">
        <v>273</v>
      </c>
      <c r="S280" s="33">
        <f t="shared" si="178"/>
        <v>817</v>
      </c>
      <c r="T280" s="33">
        <f t="shared" si="179"/>
        <v>1496</v>
      </c>
      <c r="U280" s="35">
        <f>(S280+T280)*($S$412/($S$412+$T$412))</f>
        <v>1272.0846486666776</v>
      </c>
      <c r="V280" s="35">
        <f>(S280+T280)*($T$412/($S$412+$T$412))</f>
        <v>1040.9153513333224</v>
      </c>
      <c r="W280" s="36">
        <f>CHITEST(S280:T280,U280:V280)</f>
        <v>1.161166165657394E-80</v>
      </c>
      <c r="X280" s="36"/>
      <c r="Y280" s="37">
        <v>34</v>
      </c>
      <c r="Z280" s="37">
        <v>116</v>
      </c>
      <c r="AA280" s="37">
        <v>91</v>
      </c>
      <c r="AB280" s="37">
        <v>220</v>
      </c>
      <c r="AC280" s="37">
        <v>64</v>
      </c>
      <c r="AD280" s="37">
        <v>89</v>
      </c>
      <c r="AE280" s="37">
        <v>158</v>
      </c>
      <c r="AF280" s="37">
        <v>165</v>
      </c>
      <c r="AG280" s="37">
        <v>78</v>
      </c>
      <c r="AH280" s="37">
        <v>196</v>
      </c>
      <c r="AI280" s="37">
        <v>62</v>
      </c>
      <c r="AJ280" s="37">
        <v>296</v>
      </c>
      <c r="AK280" s="37">
        <v>89</v>
      </c>
      <c r="AL280" s="37">
        <v>287</v>
      </c>
      <c r="AM280" s="30">
        <v>1945</v>
      </c>
      <c r="AO280" s="37">
        <v>60</v>
      </c>
      <c r="AP280" s="37">
        <v>168</v>
      </c>
      <c r="AQ280" s="37">
        <v>116</v>
      </c>
      <c r="AR280" s="37">
        <v>73</v>
      </c>
      <c r="AS280" s="37">
        <v>42</v>
      </c>
      <c r="AT280" s="37">
        <v>189</v>
      </c>
      <c r="AU280" s="37">
        <v>128</v>
      </c>
      <c r="AV280" s="37">
        <v>101</v>
      </c>
      <c r="AW280" s="37">
        <v>31</v>
      </c>
      <c r="AX280" s="37">
        <v>135</v>
      </c>
      <c r="AY280" s="37">
        <v>89</v>
      </c>
      <c r="AZ280" s="37">
        <v>83</v>
      </c>
      <c r="BA280" s="37">
        <v>176</v>
      </c>
      <c r="BB280" s="37">
        <v>128</v>
      </c>
      <c r="BC280" s="37">
        <v>75</v>
      </c>
      <c r="BD280" s="37">
        <v>117</v>
      </c>
      <c r="BE280" s="37">
        <v>68</v>
      </c>
      <c r="BF280" s="37">
        <v>50</v>
      </c>
      <c r="BG280" s="37">
        <v>110</v>
      </c>
      <c r="BH280" s="30">
        <f t="shared" si="168"/>
        <v>1939</v>
      </c>
      <c r="BI280" s="37">
        <f t="shared" si="154"/>
        <v>564</v>
      </c>
      <c r="BJ280" s="37">
        <f t="shared" si="157"/>
        <v>956</v>
      </c>
      <c r="BK280" s="13">
        <f t="shared" si="155"/>
        <v>1520</v>
      </c>
      <c r="BL280" s="38">
        <f>BK280*($BI$412/($BI$412+$BJ$412))</f>
        <v>399.5524422081128</v>
      </c>
      <c r="BM280" s="38">
        <f>BK280*($BJ$412/($BI$412+$BJ$412))</f>
        <v>1120.4475577918872</v>
      </c>
      <c r="BN280" s="39">
        <f t="shared" si="156"/>
        <v>9.497245273732294E-22</v>
      </c>
      <c r="BO280" s="40"/>
      <c r="BP280" s="13">
        <v>2.36</v>
      </c>
      <c r="BQ280" s="40">
        <v>2.25</v>
      </c>
      <c r="BR280" s="41"/>
      <c r="BS280" s="41"/>
      <c r="BT280" s="41"/>
      <c r="BU280" s="41"/>
      <c r="BV280" s="41"/>
      <c r="BW280" s="41"/>
      <c r="BY280" s="40"/>
      <c r="BZ280" s="40"/>
      <c r="CA280" s="40"/>
    </row>
    <row r="281" spans="1:75" ht="15.75">
      <c r="A281" s="43"/>
      <c r="B281" s="131"/>
      <c r="D281" s="31"/>
      <c r="E281" s="31"/>
      <c r="F281" s="31"/>
      <c r="G281" s="32"/>
      <c r="H281" s="32"/>
      <c r="I281" s="59"/>
      <c r="J281" s="34"/>
      <c r="K281" s="33"/>
      <c r="L281" s="33"/>
      <c r="M281" s="33"/>
      <c r="N281" s="33"/>
      <c r="O281" s="33"/>
      <c r="P281" s="33"/>
      <c r="Q281" s="33"/>
      <c r="R281" s="33"/>
      <c r="S281" s="33">
        <f t="shared" si="178"/>
        <v>0</v>
      </c>
      <c r="T281" s="33">
        <f t="shared" si="179"/>
        <v>0</v>
      </c>
      <c r="U281" s="33"/>
      <c r="V281" s="33"/>
      <c r="W281" s="36"/>
      <c r="X281" s="36"/>
      <c r="Y281" s="34"/>
      <c r="Z281" s="34"/>
      <c r="AA281" s="34"/>
      <c r="AB281" s="34"/>
      <c r="AC281" s="34"/>
      <c r="AD281" s="34"/>
      <c r="AE281" s="34"/>
      <c r="AF281" s="34"/>
      <c r="AG281" s="34"/>
      <c r="AH281" s="34"/>
      <c r="AI281" s="34"/>
      <c r="AJ281" s="34"/>
      <c r="AK281" s="34"/>
      <c r="AL281" s="34"/>
      <c r="BH281" s="30">
        <f t="shared" si="168"/>
        <v>0</v>
      </c>
      <c r="BI281" s="37">
        <f t="shared" si="154"/>
      </c>
      <c r="BJ281" s="37">
        <f t="shared" si="157"/>
      </c>
      <c r="BL281" s="38"/>
      <c r="BM281" s="38"/>
      <c r="BN281" s="39"/>
      <c r="BO281" s="40"/>
      <c r="BQ281" s="40"/>
      <c r="BR281" s="41"/>
      <c r="BS281" s="41"/>
      <c r="BT281" s="41"/>
      <c r="BU281" s="41"/>
      <c r="BV281" s="41"/>
      <c r="BW281" s="41"/>
    </row>
    <row r="282" spans="1:79" ht="15.75">
      <c r="A282" s="29" t="s">
        <v>162</v>
      </c>
      <c r="B282" s="129" t="s">
        <v>163</v>
      </c>
      <c r="C282" s="30"/>
      <c r="D282" s="31" t="s">
        <v>534</v>
      </c>
      <c r="E282" s="31" t="s">
        <v>814</v>
      </c>
      <c r="F282" s="31" t="s">
        <v>536</v>
      </c>
      <c r="G282" s="32">
        <f>($T282/$V$412)/((MAX($S282,1))/$U$412)</f>
        <v>8.267030066050742</v>
      </c>
      <c r="H282" s="32"/>
      <c r="I282" s="59" t="s">
        <v>324</v>
      </c>
      <c r="J282" s="34" t="s">
        <v>321</v>
      </c>
      <c r="K282" s="33">
        <v>0</v>
      </c>
      <c r="L282" s="2">
        <v>14</v>
      </c>
      <c r="M282" s="33">
        <v>4</v>
      </c>
      <c r="N282" s="2">
        <v>30</v>
      </c>
      <c r="O282" s="33">
        <v>1</v>
      </c>
      <c r="P282" s="2">
        <v>2</v>
      </c>
      <c r="Q282" s="33">
        <v>23</v>
      </c>
      <c r="R282" s="2">
        <v>58</v>
      </c>
      <c r="S282" s="33">
        <f t="shared" si="178"/>
        <v>17</v>
      </c>
      <c r="T282" s="33">
        <f t="shared" si="179"/>
        <v>115</v>
      </c>
      <c r="U282" s="35">
        <f>(S282+T282)*($S$412/($S$412+$T$412))</f>
        <v>72.59627048162622</v>
      </c>
      <c r="V282" s="35">
        <f>(S282+T282)*($T$412/($S$412+$T$412))</f>
        <v>59.40372951837379</v>
      </c>
      <c r="W282" s="36">
        <f>CHITEST(S282:T282,U282:V282)</f>
        <v>2.318394171449133E-22</v>
      </c>
      <c r="X282" s="36"/>
      <c r="Y282" s="37">
        <v>0</v>
      </c>
      <c r="Z282" s="37">
        <v>0</v>
      </c>
      <c r="AA282" s="37">
        <v>0</v>
      </c>
      <c r="AB282" s="37">
        <v>1</v>
      </c>
      <c r="AC282" s="37">
        <v>8</v>
      </c>
      <c r="AD282" s="37">
        <v>9</v>
      </c>
      <c r="AE282" s="37">
        <v>6</v>
      </c>
      <c r="AF282" s="37">
        <v>7</v>
      </c>
      <c r="AG282" s="37">
        <v>6</v>
      </c>
      <c r="AH282" s="37">
        <v>6</v>
      </c>
      <c r="AI282" s="37">
        <v>0</v>
      </c>
      <c r="AJ282" s="37">
        <v>0</v>
      </c>
      <c r="AK282" s="37">
        <v>2</v>
      </c>
      <c r="AL282" s="37">
        <v>1</v>
      </c>
      <c r="AM282" s="30">
        <v>46</v>
      </c>
      <c r="AO282" s="37">
        <v>3</v>
      </c>
      <c r="AP282" s="37">
        <v>1</v>
      </c>
      <c r="AQ282" s="37">
        <v>1</v>
      </c>
      <c r="AR282" s="37">
        <v>2</v>
      </c>
      <c r="AS282" s="37">
        <v>0</v>
      </c>
      <c r="AT282" s="37">
        <v>6</v>
      </c>
      <c r="AU282" s="37">
        <v>2</v>
      </c>
      <c r="AV282" s="37">
        <v>0</v>
      </c>
      <c r="AW282" s="37">
        <v>0</v>
      </c>
      <c r="AX282" s="37">
        <v>3</v>
      </c>
      <c r="AY282" s="37">
        <v>1</v>
      </c>
      <c r="AZ282" s="37">
        <v>3</v>
      </c>
      <c r="BA282" s="37">
        <v>0</v>
      </c>
      <c r="BB282" s="37">
        <v>1</v>
      </c>
      <c r="BC282" s="37">
        <v>2</v>
      </c>
      <c r="BD282" s="37">
        <v>1</v>
      </c>
      <c r="BE282" s="37">
        <v>2</v>
      </c>
      <c r="BF282" s="37">
        <v>1</v>
      </c>
      <c r="BG282" s="37">
        <v>0</v>
      </c>
      <c r="BH282" s="30">
        <f t="shared" si="168"/>
        <v>29</v>
      </c>
      <c r="BI282" s="37">
        <f aca="true" t="shared" si="185" ref="BI282:BI317">IF(SUM(AR282:AW282)&gt;0,SUM(AR282:AW282),"")</f>
        <v>10</v>
      </c>
      <c r="BJ282" s="37">
        <f aca="true" t="shared" si="186" ref="BJ282:BJ318">IF((AO282+SUM(AY282:BG282))&gt;0,(AO282+SUM(AY282:BG282)),"")</f>
        <v>14</v>
      </c>
      <c r="BK282" s="13">
        <f aca="true" t="shared" si="187" ref="BK282:BK317">IF((BI282+BJ282)&gt;0,(BI282+BJ282),"")</f>
        <v>24</v>
      </c>
      <c r="BL282" s="38">
        <f>BK282*($BI$412/($BI$412+$BJ$412))</f>
        <v>6.308722771707044</v>
      </c>
      <c r="BM282" s="38">
        <f>BK282*($BJ$412/($BI$412+$BJ$412))</f>
        <v>17.691277228292957</v>
      </c>
      <c r="BN282" s="39">
        <f aca="true" t="shared" si="188" ref="BN282:BN317">CHITEST(BI282:BJ282,BL282:BM282)</f>
        <v>0.08694883074497241</v>
      </c>
      <c r="BO282" s="40"/>
      <c r="BP282" s="13">
        <v>25.02</v>
      </c>
      <c r="BQ282" s="40">
        <v>7.37</v>
      </c>
      <c r="BR282" s="41"/>
      <c r="BS282" s="41"/>
      <c r="BT282" s="41"/>
      <c r="BU282" s="41"/>
      <c r="BV282" s="41"/>
      <c r="BW282" s="41"/>
      <c r="BY282" s="40"/>
      <c r="BZ282" s="40"/>
      <c r="CA282" s="40"/>
    </row>
    <row r="283" spans="1:79" ht="15.75">
      <c r="A283" s="29" t="s">
        <v>631</v>
      </c>
      <c r="B283" s="129" t="s">
        <v>632</v>
      </c>
      <c r="C283" s="30"/>
      <c r="D283" s="31" t="s">
        <v>534</v>
      </c>
      <c r="E283" s="31" t="s">
        <v>814</v>
      </c>
      <c r="F283" s="31" t="s">
        <v>816</v>
      </c>
      <c r="G283" s="32">
        <f>($T283/$V$412)/((MAX($S283,1))/$U$412)</f>
        <v>3.0115609526327702</v>
      </c>
      <c r="H283" s="32"/>
      <c r="I283" s="59" t="s">
        <v>324</v>
      </c>
      <c r="J283" s="34" t="s">
        <v>322</v>
      </c>
      <c r="K283" s="33">
        <v>0</v>
      </c>
      <c r="L283" s="2">
        <v>9</v>
      </c>
      <c r="M283" s="33">
        <v>2</v>
      </c>
      <c r="N283" s="2">
        <v>7</v>
      </c>
      <c r="O283" s="33">
        <v>4</v>
      </c>
      <c r="P283" s="2">
        <v>99</v>
      </c>
      <c r="Q283" s="33">
        <v>21</v>
      </c>
      <c r="R283" s="2">
        <v>246</v>
      </c>
      <c r="S283" s="33">
        <f t="shared" si="178"/>
        <v>112</v>
      </c>
      <c r="T283" s="33">
        <f t="shared" si="179"/>
        <v>276</v>
      </c>
      <c r="U283" s="35">
        <f>(S283+T283)*($S$412/($S$412+$T$412))</f>
        <v>213.38903747629524</v>
      </c>
      <c r="V283" s="35">
        <f>(S283+T283)*($T$412/($S$412+$T$412))</f>
        <v>174.61096252370476</v>
      </c>
      <c r="W283" s="36">
        <f>CHITEST(S283:T283,U283:V283)</f>
        <v>4.349733001635287E-25</v>
      </c>
      <c r="X283" s="36"/>
      <c r="Y283" s="37">
        <v>0</v>
      </c>
      <c r="Z283" s="37">
        <v>0</v>
      </c>
      <c r="AA283" s="37">
        <v>20</v>
      </c>
      <c r="AB283" s="37">
        <v>80</v>
      </c>
      <c r="AC283" s="37">
        <v>25</v>
      </c>
      <c r="AD283" s="37">
        <v>79</v>
      </c>
      <c r="AE283" s="37">
        <v>91</v>
      </c>
      <c r="AF283" s="37">
        <v>188</v>
      </c>
      <c r="AG283" s="37">
        <v>92</v>
      </c>
      <c r="AH283" s="37">
        <v>202</v>
      </c>
      <c r="AI283" s="37">
        <v>11</v>
      </c>
      <c r="AJ283" s="37">
        <v>51</v>
      </c>
      <c r="AK283" s="37">
        <v>23</v>
      </c>
      <c r="AL283" s="37">
        <v>24</v>
      </c>
      <c r="AM283" s="30">
        <v>886</v>
      </c>
      <c r="AO283" s="37">
        <v>0</v>
      </c>
      <c r="AP283" s="37">
        <v>1</v>
      </c>
      <c r="AQ283" s="37">
        <v>0</v>
      </c>
      <c r="AR283" s="37">
        <v>1</v>
      </c>
      <c r="AS283" s="37">
        <v>0</v>
      </c>
      <c r="AT283" s="37">
        <v>0</v>
      </c>
      <c r="AU283" s="37">
        <v>0</v>
      </c>
      <c r="AV283" s="37">
        <v>0</v>
      </c>
      <c r="AW283" s="37">
        <v>0</v>
      </c>
      <c r="AX283" s="37">
        <v>0</v>
      </c>
      <c r="AY283" s="37">
        <v>0</v>
      </c>
      <c r="AZ283" s="37">
        <v>1</v>
      </c>
      <c r="BA283" s="37">
        <v>2</v>
      </c>
      <c r="BB283" s="37">
        <v>0</v>
      </c>
      <c r="BC283" s="37">
        <v>2</v>
      </c>
      <c r="BD283" s="37">
        <v>1</v>
      </c>
      <c r="BE283" s="37">
        <v>0</v>
      </c>
      <c r="BF283" s="37">
        <v>0</v>
      </c>
      <c r="BG283" s="37">
        <v>1</v>
      </c>
      <c r="BH283" s="30">
        <f t="shared" si="168"/>
        <v>9</v>
      </c>
      <c r="BI283" s="37">
        <f t="shared" si="185"/>
        <v>1</v>
      </c>
      <c r="BJ283" s="37">
        <f t="shared" si="186"/>
        <v>7</v>
      </c>
      <c r="BK283" s="13">
        <f t="shared" si="187"/>
        <v>8</v>
      </c>
      <c r="BL283" s="38">
        <f>BK283*($BI$412/($BI$412+$BJ$412))</f>
        <v>2.1029075905690147</v>
      </c>
      <c r="BM283" s="38">
        <f>BK283*($BJ$412/($BI$412+$BJ$412))</f>
        <v>5.897092409430986</v>
      </c>
      <c r="BN283" s="39">
        <f t="shared" si="188"/>
        <v>0.37570400321926883</v>
      </c>
      <c r="BO283" s="40"/>
      <c r="BP283" s="13">
        <v>5.33</v>
      </c>
      <c r="BQ283" s="40">
        <v>3.14</v>
      </c>
      <c r="BR283" s="41"/>
      <c r="BS283" s="41"/>
      <c r="BT283" s="41"/>
      <c r="BU283" s="41"/>
      <c r="BV283" s="41"/>
      <c r="BW283" s="41"/>
      <c r="BY283" s="40"/>
      <c r="BZ283" s="40"/>
      <c r="CA283" s="40"/>
    </row>
    <row r="284" spans="1:79" ht="15.75">
      <c r="A284" s="29" t="s">
        <v>110</v>
      </c>
      <c r="B284" s="129" t="s">
        <v>111</v>
      </c>
      <c r="C284" s="30"/>
      <c r="D284" s="31" t="s">
        <v>534</v>
      </c>
      <c r="E284" s="31" t="s">
        <v>814</v>
      </c>
      <c r="F284" s="31" t="s">
        <v>536</v>
      </c>
      <c r="G284" s="32">
        <f>($T284/$V$412)/((MAX($S284,1))/$U$412)</f>
        <v>7.43433645794853</v>
      </c>
      <c r="H284" s="32"/>
      <c r="I284" s="59" t="s">
        <v>324</v>
      </c>
      <c r="J284" s="34" t="s">
        <v>321</v>
      </c>
      <c r="K284" s="33">
        <v>0</v>
      </c>
      <c r="L284" s="2">
        <v>8</v>
      </c>
      <c r="M284" s="33">
        <v>10</v>
      </c>
      <c r="N284" s="2">
        <v>36</v>
      </c>
      <c r="O284" s="33">
        <v>1</v>
      </c>
      <c r="P284" s="2">
        <v>3</v>
      </c>
      <c r="Q284" s="33">
        <v>1</v>
      </c>
      <c r="R284" s="2">
        <v>26</v>
      </c>
      <c r="S284" s="33">
        <f t="shared" si="178"/>
        <v>12</v>
      </c>
      <c r="T284" s="33">
        <f t="shared" si="179"/>
        <v>73</v>
      </c>
      <c r="U284" s="35">
        <f>(S284+T284)*($S$412/($S$412+$T$412))</f>
        <v>46.7475984161987</v>
      </c>
      <c r="V284" s="35">
        <f>(S284+T284)*($T$412/($S$412+$T$412))</f>
        <v>38.2524015838013</v>
      </c>
      <c r="W284" s="36">
        <f>CHITEST(S284:T284,U284:V284)</f>
        <v>3.570772099969748E-14</v>
      </c>
      <c r="X284" s="36"/>
      <c r="Y284" s="37">
        <v>0</v>
      </c>
      <c r="Z284" s="37">
        <v>1</v>
      </c>
      <c r="AA284" s="37">
        <v>0</v>
      </c>
      <c r="AB284" s="37">
        <v>0</v>
      </c>
      <c r="AC284" s="37">
        <v>1</v>
      </c>
      <c r="AD284" s="37">
        <v>3</v>
      </c>
      <c r="AE284" s="37">
        <v>3</v>
      </c>
      <c r="AF284" s="37">
        <v>5</v>
      </c>
      <c r="AG284" s="37">
        <v>2</v>
      </c>
      <c r="AH284" s="37">
        <v>1</v>
      </c>
      <c r="AI284" s="37">
        <v>0</v>
      </c>
      <c r="AJ284" s="37">
        <v>2</v>
      </c>
      <c r="AK284" s="37">
        <v>0</v>
      </c>
      <c r="AL284" s="37">
        <v>1</v>
      </c>
      <c r="AM284" s="30">
        <v>19</v>
      </c>
      <c r="AO284" s="37">
        <v>2</v>
      </c>
      <c r="AP284" s="37">
        <v>1</v>
      </c>
      <c r="AQ284" s="37">
        <v>0</v>
      </c>
      <c r="AR284" s="37">
        <v>2</v>
      </c>
      <c r="AS284" s="37">
        <v>2</v>
      </c>
      <c r="AT284" s="37">
        <v>3</v>
      </c>
      <c r="AU284" s="37">
        <v>1</v>
      </c>
      <c r="AV284" s="37">
        <v>1</v>
      </c>
      <c r="AW284" s="37">
        <v>1</v>
      </c>
      <c r="AX284" s="37">
        <v>0</v>
      </c>
      <c r="AY284" s="37">
        <v>0</v>
      </c>
      <c r="AZ284" s="37">
        <v>0</v>
      </c>
      <c r="BA284" s="37">
        <v>2</v>
      </c>
      <c r="BB284" s="37">
        <v>2</v>
      </c>
      <c r="BC284" s="37">
        <v>0</v>
      </c>
      <c r="BD284" s="37">
        <v>0</v>
      </c>
      <c r="BE284" s="37">
        <v>2</v>
      </c>
      <c r="BF284" s="37">
        <v>0</v>
      </c>
      <c r="BG284" s="37">
        <v>2</v>
      </c>
      <c r="BH284" s="30">
        <f t="shared" si="168"/>
        <v>21</v>
      </c>
      <c r="BI284" s="37">
        <f t="shared" si="185"/>
        <v>10</v>
      </c>
      <c r="BJ284" s="37">
        <f t="shared" si="186"/>
        <v>10</v>
      </c>
      <c r="BK284" s="13">
        <f t="shared" si="187"/>
        <v>20</v>
      </c>
      <c r="BL284" s="38">
        <f>BK284*($BI$412/($BI$412+$BJ$412))</f>
        <v>5.257268976422536</v>
      </c>
      <c r="BM284" s="38">
        <f>BK284*($BJ$412/($BI$412+$BJ$412))</f>
        <v>14.742731023577464</v>
      </c>
      <c r="BN284" s="39">
        <f t="shared" si="188"/>
        <v>0.01598715281599577</v>
      </c>
      <c r="BO284" s="40"/>
      <c r="BP284" s="13">
        <v>10.19</v>
      </c>
      <c r="BQ284" s="40">
        <v>7.56</v>
      </c>
      <c r="BR284" s="41"/>
      <c r="BS284" s="41"/>
      <c r="BT284" s="41"/>
      <c r="BU284" s="41"/>
      <c r="BV284" s="41"/>
      <c r="BW284" s="41"/>
      <c r="BY284" s="40"/>
      <c r="BZ284" s="40"/>
      <c r="CA284" s="40"/>
    </row>
    <row r="285" spans="1:79" ht="15.75">
      <c r="A285" s="45" t="s">
        <v>277</v>
      </c>
      <c r="B285" s="130" t="s">
        <v>923</v>
      </c>
      <c r="D285" s="31" t="s">
        <v>589</v>
      </c>
      <c r="E285" s="31" t="s">
        <v>597</v>
      </c>
      <c r="F285" s="31" t="s">
        <v>815</v>
      </c>
      <c r="G285" s="32">
        <f>($T285/$V$412)/((MAX($S285,1))/$U$412)</f>
        <v>3.258887214443191</v>
      </c>
      <c r="H285" s="32"/>
      <c r="I285" s="59" t="s">
        <v>324</v>
      </c>
      <c r="J285" s="59" t="s">
        <v>1105</v>
      </c>
      <c r="K285" s="33">
        <v>4</v>
      </c>
      <c r="L285" s="2">
        <v>1</v>
      </c>
      <c r="M285" s="33">
        <v>14</v>
      </c>
      <c r="N285" s="2">
        <v>2</v>
      </c>
      <c r="O285" s="33">
        <v>2</v>
      </c>
      <c r="P285" s="2">
        <v>2</v>
      </c>
      <c r="Q285" s="33">
        <v>5</v>
      </c>
      <c r="R285" s="2">
        <v>3</v>
      </c>
      <c r="S285" s="33">
        <f t="shared" si="178"/>
        <v>9</v>
      </c>
      <c r="T285" s="33">
        <f t="shared" si="179"/>
        <v>24</v>
      </c>
      <c r="U285" s="35">
        <f>(S285+T285)*($S$412/($S$412+$T$412))</f>
        <v>18.149067620406555</v>
      </c>
      <c r="V285" s="35">
        <f>(S285+T285)*($T$412/($S$412+$T$412))</f>
        <v>14.850932379593447</v>
      </c>
      <c r="W285" s="36">
        <f>CHITEST(S285:T285,U285:V285)</f>
        <v>0.0013679706646898863</v>
      </c>
      <c r="X285" s="36"/>
      <c r="Y285" s="34">
        <v>21</v>
      </c>
      <c r="Z285" s="34">
        <v>5</v>
      </c>
      <c r="AA285" s="34">
        <v>6</v>
      </c>
      <c r="AB285" s="34">
        <v>15</v>
      </c>
      <c r="AC285" s="34">
        <v>9</v>
      </c>
      <c r="AD285" s="34">
        <v>19</v>
      </c>
      <c r="AE285" s="34">
        <v>22</v>
      </c>
      <c r="AF285" s="34">
        <v>18</v>
      </c>
      <c r="AG285" s="34">
        <v>9</v>
      </c>
      <c r="AH285" s="34">
        <v>10</v>
      </c>
      <c r="AI285" s="34">
        <v>2</v>
      </c>
      <c r="AJ285" s="34">
        <v>3</v>
      </c>
      <c r="AK285" s="34">
        <v>0</v>
      </c>
      <c r="AL285" s="34">
        <v>5</v>
      </c>
      <c r="AM285" s="33">
        <v>144</v>
      </c>
      <c r="AO285" s="37">
        <v>12</v>
      </c>
      <c r="AP285" s="37">
        <v>4</v>
      </c>
      <c r="AQ285" s="37">
        <v>7</v>
      </c>
      <c r="AR285" s="37">
        <v>2</v>
      </c>
      <c r="AS285" s="37">
        <v>3</v>
      </c>
      <c r="AT285" s="37">
        <v>12</v>
      </c>
      <c r="AU285" s="37">
        <v>4</v>
      </c>
      <c r="AV285" s="37">
        <v>5</v>
      </c>
      <c r="AW285" s="37">
        <v>1</v>
      </c>
      <c r="AX285" s="37">
        <v>6</v>
      </c>
      <c r="AY285" s="37">
        <v>6</v>
      </c>
      <c r="AZ285" s="37">
        <v>21</v>
      </c>
      <c r="BA285" s="37">
        <v>21</v>
      </c>
      <c r="BB285" s="37">
        <v>13</v>
      </c>
      <c r="BC285" s="37">
        <v>15</v>
      </c>
      <c r="BD285" s="37">
        <v>8</v>
      </c>
      <c r="BE285" s="37">
        <v>9</v>
      </c>
      <c r="BF285" s="37">
        <v>12</v>
      </c>
      <c r="BG285" s="37">
        <v>9</v>
      </c>
      <c r="BH285" s="30">
        <f t="shared" si="168"/>
        <v>170</v>
      </c>
      <c r="BI285" s="37">
        <f t="shared" si="185"/>
        <v>27</v>
      </c>
      <c r="BJ285" s="37">
        <f t="shared" si="186"/>
        <v>126</v>
      </c>
      <c r="BK285" s="13">
        <f t="shared" si="187"/>
        <v>153</v>
      </c>
      <c r="BL285" s="38">
        <f>BK285*($BI$412/($BI$412+$BJ$412))</f>
        <v>40.2181076696324</v>
      </c>
      <c r="BM285" s="38">
        <f>BK285*($BJ$412/($BI$412+$BJ$412))</f>
        <v>112.7818923303676</v>
      </c>
      <c r="BN285" s="39">
        <f t="shared" si="188"/>
        <v>0.015197370661350252</v>
      </c>
      <c r="BO285" s="40"/>
      <c r="BP285" s="13">
        <v>2.93</v>
      </c>
      <c r="BQ285" s="40">
        <v>2.23</v>
      </c>
      <c r="BR285" s="41"/>
      <c r="BS285" s="41"/>
      <c r="BT285" s="41"/>
      <c r="BU285" s="41"/>
      <c r="BV285" s="41"/>
      <c r="BW285" s="41"/>
      <c r="BY285" s="40"/>
      <c r="BZ285" s="40"/>
      <c r="CA285" s="40"/>
    </row>
    <row r="286" spans="2:66" ht="15.75">
      <c r="B286" s="131"/>
      <c r="G286" s="32"/>
      <c r="H286" s="32"/>
      <c r="J286" s="60"/>
      <c r="S286" s="33">
        <f t="shared" si="178"/>
        <v>0</v>
      </c>
      <c r="T286" s="33">
        <f t="shared" si="179"/>
        <v>0</v>
      </c>
      <c r="BI286" s="37">
        <f t="shared" si="185"/>
      </c>
      <c r="BJ286" s="37">
        <f t="shared" si="186"/>
      </c>
      <c r="BL286" s="38"/>
      <c r="BM286" s="38"/>
      <c r="BN286" s="39"/>
    </row>
    <row r="287" spans="1:79" ht="15.75">
      <c r="A287" s="29" t="s">
        <v>265</v>
      </c>
      <c r="B287" s="129" t="s">
        <v>254</v>
      </c>
      <c r="C287" s="30"/>
      <c r="D287" s="31" t="s">
        <v>534</v>
      </c>
      <c r="E287" s="31" t="s">
        <v>535</v>
      </c>
      <c r="F287" s="31" t="s">
        <v>536</v>
      </c>
      <c r="G287" s="32">
        <f aca="true" t="shared" si="189" ref="G287:G312">($T287/$V$412)/((MAX($S287,1))/$U$412)</f>
        <v>6.697398133619472</v>
      </c>
      <c r="H287" s="32"/>
      <c r="I287" s="59" t="s">
        <v>785</v>
      </c>
      <c r="J287" s="59" t="s">
        <v>972</v>
      </c>
      <c r="K287" s="33">
        <v>3</v>
      </c>
      <c r="L287" s="2">
        <v>91</v>
      </c>
      <c r="M287" s="33">
        <v>26</v>
      </c>
      <c r="N287" s="2">
        <v>235</v>
      </c>
      <c r="O287" s="33">
        <v>5</v>
      </c>
      <c r="P287" s="2">
        <v>28</v>
      </c>
      <c r="Q287" s="33">
        <v>57</v>
      </c>
      <c r="R287" s="2">
        <v>378</v>
      </c>
      <c r="S287" s="33">
        <f t="shared" si="178"/>
        <v>127</v>
      </c>
      <c r="T287" s="33">
        <f t="shared" si="179"/>
        <v>696</v>
      </c>
      <c r="U287" s="35">
        <f aca="true" t="shared" si="190" ref="U287:U312">(S287+T287)*($S$412/($S$412+$T$412))</f>
        <v>452.62674701801797</v>
      </c>
      <c r="V287" s="35">
        <f aca="true" t="shared" si="191" ref="V287:V312">(S287+T287)*($T$412/($S$412+$T$412))</f>
        <v>370.37325298198203</v>
      </c>
      <c r="W287" s="36">
        <f aca="true" t="shared" si="192" ref="W287:W312">CHITEST(S287:T287,U287:V287)</f>
        <v>3.2172375194990455E-115</v>
      </c>
      <c r="X287" s="36"/>
      <c r="Y287" s="37">
        <v>0</v>
      </c>
      <c r="Z287" s="37">
        <v>0</v>
      </c>
      <c r="AA287" s="37">
        <v>1</v>
      </c>
      <c r="AB287" s="37">
        <v>1</v>
      </c>
      <c r="AC287" s="37">
        <v>4</v>
      </c>
      <c r="AD287" s="37">
        <v>7</v>
      </c>
      <c r="AE287" s="37">
        <v>16</v>
      </c>
      <c r="AF287" s="37">
        <v>20</v>
      </c>
      <c r="AG287" s="37">
        <v>10</v>
      </c>
      <c r="AH287" s="37">
        <v>18</v>
      </c>
      <c r="AI287" s="37">
        <v>1</v>
      </c>
      <c r="AJ287" s="37">
        <v>3</v>
      </c>
      <c r="AK287" s="37">
        <v>1</v>
      </c>
      <c r="AL287" s="37">
        <v>3</v>
      </c>
      <c r="AM287" s="30">
        <f>SUM(Y287:AL287)</f>
        <v>85</v>
      </c>
      <c r="AO287" s="37">
        <v>14</v>
      </c>
      <c r="AP287" s="37">
        <v>7</v>
      </c>
      <c r="AQ287" s="37">
        <v>4</v>
      </c>
      <c r="AR287" s="37">
        <v>20</v>
      </c>
      <c r="AS287" s="37">
        <v>14</v>
      </c>
      <c r="AT287" s="37">
        <v>44</v>
      </c>
      <c r="AU287" s="37">
        <v>8</v>
      </c>
      <c r="AV287" s="37">
        <v>9</v>
      </c>
      <c r="AW287" s="37">
        <v>1</v>
      </c>
      <c r="AX287" s="37">
        <v>7</v>
      </c>
      <c r="AY287" s="37">
        <v>4</v>
      </c>
      <c r="AZ287" s="37">
        <v>3</v>
      </c>
      <c r="BA287" s="37">
        <v>12</v>
      </c>
      <c r="BB287" s="37">
        <v>9</v>
      </c>
      <c r="BC287" s="37">
        <v>8</v>
      </c>
      <c r="BD287" s="37">
        <v>5</v>
      </c>
      <c r="BE287" s="37">
        <v>6</v>
      </c>
      <c r="BF287" s="37">
        <v>8</v>
      </c>
      <c r="BG287" s="37">
        <v>12</v>
      </c>
      <c r="BH287" s="30">
        <f aca="true" t="shared" si="193" ref="BH287:BH302">SUM(AO287:BG287)</f>
        <v>195</v>
      </c>
      <c r="BI287" s="37">
        <f t="shared" si="185"/>
        <v>96</v>
      </c>
      <c r="BJ287" s="37">
        <f t="shared" si="186"/>
        <v>81</v>
      </c>
      <c r="BK287" s="13">
        <f t="shared" si="187"/>
        <v>177</v>
      </c>
      <c r="BL287" s="38">
        <f aca="true" t="shared" si="194" ref="BL287:BL305">BK287*($BI$412/($BI$412+$BJ$412))</f>
        <v>46.52683044133945</v>
      </c>
      <c r="BM287" s="38">
        <f aca="true" t="shared" si="195" ref="BM287:BM305">BK287*($BJ$412/($BI$412+$BJ$412))</f>
        <v>130.47316955866057</v>
      </c>
      <c r="BN287" s="39">
        <f t="shared" si="188"/>
        <v>2.968233453246751E-17</v>
      </c>
      <c r="BO287" s="40"/>
      <c r="BP287" s="13">
        <v>9.61</v>
      </c>
      <c r="BQ287" s="40">
        <v>6.91</v>
      </c>
      <c r="BR287" s="41"/>
      <c r="BS287" s="41"/>
      <c r="BT287" s="41"/>
      <c r="BU287" s="41"/>
      <c r="BV287" s="41"/>
      <c r="BW287" s="41"/>
      <c r="BY287" s="40"/>
      <c r="BZ287" s="40"/>
      <c r="CA287" s="40"/>
    </row>
    <row r="288" spans="1:79" ht="15.75">
      <c r="A288" s="29" t="s">
        <v>476</v>
      </c>
      <c r="B288" s="129" t="s">
        <v>477</v>
      </c>
      <c r="C288" s="30"/>
      <c r="D288" s="31" t="s">
        <v>534</v>
      </c>
      <c r="E288" s="31" t="s">
        <v>535</v>
      </c>
      <c r="F288" s="31" t="s">
        <v>536</v>
      </c>
      <c r="G288" s="32">
        <f t="shared" si="189"/>
        <v>4.4180024618516125</v>
      </c>
      <c r="H288" s="32"/>
      <c r="I288" s="59" t="s">
        <v>785</v>
      </c>
      <c r="J288" s="59" t="s">
        <v>973</v>
      </c>
      <c r="K288" s="33">
        <v>28</v>
      </c>
      <c r="L288" s="2">
        <v>220</v>
      </c>
      <c r="M288" s="33">
        <v>79</v>
      </c>
      <c r="N288" s="2">
        <v>535</v>
      </c>
      <c r="O288" s="33">
        <v>7</v>
      </c>
      <c r="P288" s="2">
        <v>62</v>
      </c>
      <c r="Q288" s="33">
        <v>93</v>
      </c>
      <c r="R288" s="2">
        <v>439</v>
      </c>
      <c r="S288" s="33">
        <f t="shared" si="178"/>
        <v>317</v>
      </c>
      <c r="T288" s="33">
        <f t="shared" si="179"/>
        <v>1146</v>
      </c>
      <c r="U288" s="35">
        <f t="shared" si="190"/>
        <v>804.6086645046905</v>
      </c>
      <c r="V288" s="35">
        <f t="shared" si="191"/>
        <v>658.3913354953095</v>
      </c>
      <c r="W288" s="36">
        <f t="shared" si="192"/>
        <v>8.091144831816839E-145</v>
      </c>
      <c r="X288" s="36"/>
      <c r="Y288" s="37">
        <v>2</v>
      </c>
      <c r="Z288" s="37">
        <v>4</v>
      </c>
      <c r="AA288" s="37">
        <v>13</v>
      </c>
      <c r="AB288" s="37">
        <v>60</v>
      </c>
      <c r="AC288" s="37">
        <v>30</v>
      </c>
      <c r="AD288" s="37">
        <v>75</v>
      </c>
      <c r="AE288" s="37">
        <v>49</v>
      </c>
      <c r="AF288" s="37">
        <v>109</v>
      </c>
      <c r="AG288" s="37">
        <v>40</v>
      </c>
      <c r="AH288" s="37">
        <v>69</v>
      </c>
      <c r="AI288" s="37">
        <v>8</v>
      </c>
      <c r="AJ288" s="37">
        <v>9</v>
      </c>
      <c r="AK288" s="37">
        <v>9</v>
      </c>
      <c r="AL288" s="37">
        <v>20</v>
      </c>
      <c r="AM288" s="30">
        <v>497</v>
      </c>
      <c r="AO288" s="37">
        <v>82</v>
      </c>
      <c r="AP288" s="37">
        <v>61</v>
      </c>
      <c r="AQ288" s="37">
        <v>51</v>
      </c>
      <c r="AR288" s="37">
        <v>124</v>
      </c>
      <c r="AS288" s="37">
        <v>70</v>
      </c>
      <c r="AT288" s="37">
        <v>270</v>
      </c>
      <c r="AU288" s="37">
        <v>47</v>
      </c>
      <c r="AV288" s="37">
        <v>44</v>
      </c>
      <c r="AW288" s="37">
        <v>26</v>
      </c>
      <c r="AX288" s="37">
        <v>57</v>
      </c>
      <c r="AY288" s="37">
        <v>31</v>
      </c>
      <c r="AZ288" s="37">
        <v>76</v>
      </c>
      <c r="BA288" s="37">
        <v>109</v>
      </c>
      <c r="BB288" s="37">
        <v>66</v>
      </c>
      <c r="BC288" s="37">
        <v>80</v>
      </c>
      <c r="BD288" s="37">
        <v>65</v>
      </c>
      <c r="BE288" s="37">
        <v>79</v>
      </c>
      <c r="BF288" s="37">
        <v>33</v>
      </c>
      <c r="BG288" s="37">
        <v>71</v>
      </c>
      <c r="BH288" s="30">
        <f t="shared" si="193"/>
        <v>1442</v>
      </c>
      <c r="BI288" s="37">
        <f t="shared" si="185"/>
        <v>581</v>
      </c>
      <c r="BJ288" s="37">
        <f t="shared" si="186"/>
        <v>692</v>
      </c>
      <c r="BK288" s="13">
        <f t="shared" si="187"/>
        <v>1273</v>
      </c>
      <c r="BL288" s="38">
        <f t="shared" si="194"/>
        <v>334.6251703492945</v>
      </c>
      <c r="BM288" s="38">
        <f t="shared" si="195"/>
        <v>938.3748296507056</v>
      </c>
      <c r="BN288" s="39">
        <f t="shared" si="188"/>
        <v>1.8528932096052183E-55</v>
      </c>
      <c r="BO288" s="40"/>
      <c r="BP288" s="13">
        <v>4.55</v>
      </c>
      <c r="BQ288" s="40">
        <v>4.63</v>
      </c>
      <c r="BR288" s="41"/>
      <c r="BS288" s="41"/>
      <c r="BT288" s="41"/>
      <c r="BU288" s="41"/>
      <c r="BV288" s="41"/>
      <c r="BW288" s="41"/>
      <c r="BY288" s="40"/>
      <c r="BZ288" s="40"/>
      <c r="CA288" s="40"/>
    </row>
    <row r="289" spans="1:79" ht="15.75">
      <c r="A289" s="29" t="s">
        <v>301</v>
      </c>
      <c r="B289" s="129" t="s">
        <v>1108</v>
      </c>
      <c r="C289" s="30"/>
      <c r="D289" s="31" t="s">
        <v>534</v>
      </c>
      <c r="E289" s="31" t="s">
        <v>535</v>
      </c>
      <c r="F289" s="31" t="s">
        <v>536</v>
      </c>
      <c r="G289" s="32">
        <f t="shared" si="189"/>
        <v>5.40776044318084</v>
      </c>
      <c r="H289" s="32"/>
      <c r="I289" s="59" t="s">
        <v>785</v>
      </c>
      <c r="J289" s="59" t="s">
        <v>1107</v>
      </c>
      <c r="K289" s="33">
        <v>31</v>
      </c>
      <c r="L289" s="2">
        <v>384</v>
      </c>
      <c r="M289" s="33">
        <v>125</v>
      </c>
      <c r="N289" s="2">
        <v>596</v>
      </c>
      <c r="O289" s="33">
        <v>49</v>
      </c>
      <c r="P289" s="2">
        <v>223</v>
      </c>
      <c r="Q289" s="33">
        <v>502</v>
      </c>
      <c r="R289" s="2">
        <v>1817</v>
      </c>
      <c r="S289" s="33">
        <f t="shared" si="178"/>
        <v>687</v>
      </c>
      <c r="T289" s="33">
        <f t="shared" si="179"/>
        <v>3040</v>
      </c>
      <c r="U289" s="35">
        <f t="shared" si="190"/>
        <v>2049.744697613795</v>
      </c>
      <c r="V289" s="35">
        <f t="shared" si="191"/>
        <v>1677.2553023862054</v>
      </c>
      <c r="W289" s="36">
        <f t="shared" si="192"/>
        <v>0</v>
      </c>
      <c r="X289" s="36"/>
      <c r="Y289" s="37">
        <v>6</v>
      </c>
      <c r="Z289" s="37">
        <v>8</v>
      </c>
      <c r="AA289" s="37">
        <v>8</v>
      </c>
      <c r="AB289" s="37">
        <v>22</v>
      </c>
      <c r="AC289" s="37">
        <v>63</v>
      </c>
      <c r="AD289" s="37">
        <v>186</v>
      </c>
      <c r="AE289" s="37">
        <v>161</v>
      </c>
      <c r="AF289" s="37">
        <v>205</v>
      </c>
      <c r="AG289" s="37">
        <v>75</v>
      </c>
      <c r="AH289" s="37">
        <v>196</v>
      </c>
      <c r="AI289" s="37">
        <v>15</v>
      </c>
      <c r="AJ289" s="37">
        <v>56</v>
      </c>
      <c r="AK289" s="37">
        <v>27</v>
      </c>
      <c r="AL289" s="37">
        <v>100</v>
      </c>
      <c r="AM289" s="30">
        <v>1128</v>
      </c>
      <c r="AO289" s="37">
        <v>62</v>
      </c>
      <c r="AP289" s="37">
        <v>61</v>
      </c>
      <c r="AQ289" s="37">
        <v>46</v>
      </c>
      <c r="AR289" s="37">
        <v>126</v>
      </c>
      <c r="AS289" s="37">
        <v>66</v>
      </c>
      <c r="AT289" s="37">
        <v>271</v>
      </c>
      <c r="AU289" s="37">
        <v>52</v>
      </c>
      <c r="AV289" s="37">
        <v>39</v>
      </c>
      <c r="AW289" s="37">
        <v>23</v>
      </c>
      <c r="AX289" s="37">
        <v>32</v>
      </c>
      <c r="AY289" s="37">
        <v>27</v>
      </c>
      <c r="AZ289" s="37">
        <v>17</v>
      </c>
      <c r="BA289" s="37">
        <v>66</v>
      </c>
      <c r="BB289" s="37">
        <v>46</v>
      </c>
      <c r="BC289" s="37">
        <v>35</v>
      </c>
      <c r="BD289" s="37">
        <v>46</v>
      </c>
      <c r="BE289" s="37">
        <v>43</v>
      </c>
      <c r="BF289" s="37">
        <v>23</v>
      </c>
      <c r="BG289" s="37">
        <v>51</v>
      </c>
      <c r="BH289" s="30">
        <f t="shared" si="193"/>
        <v>1132</v>
      </c>
      <c r="BI289" s="37">
        <f t="shared" si="185"/>
        <v>577</v>
      </c>
      <c r="BJ289" s="37">
        <f t="shared" si="186"/>
        <v>416</v>
      </c>
      <c r="BK289" s="13">
        <f t="shared" si="187"/>
        <v>993</v>
      </c>
      <c r="BL289" s="38">
        <f t="shared" si="194"/>
        <v>261.0234046793789</v>
      </c>
      <c r="BM289" s="38">
        <f t="shared" si="195"/>
        <v>731.9765953206211</v>
      </c>
      <c r="BN289" s="39">
        <f t="shared" si="188"/>
        <v>7.348241729247444E-115</v>
      </c>
      <c r="BO289" s="40"/>
      <c r="BP289" s="13">
        <v>7.26</v>
      </c>
      <c r="BQ289" s="40">
        <v>5.33</v>
      </c>
      <c r="BR289" s="41"/>
      <c r="BS289" s="41"/>
      <c r="BT289" s="41"/>
      <c r="BU289" s="41"/>
      <c r="BV289" s="41"/>
      <c r="BW289" s="41"/>
      <c r="BY289" s="40"/>
      <c r="BZ289" s="40"/>
      <c r="CA289" s="40"/>
    </row>
    <row r="290" spans="1:79" ht="15.75">
      <c r="A290" s="29" t="s">
        <v>623</v>
      </c>
      <c r="B290" s="129" t="s">
        <v>623</v>
      </c>
      <c r="C290" s="30"/>
      <c r="D290" s="31" t="s">
        <v>534</v>
      </c>
      <c r="E290" s="31" t="s">
        <v>535</v>
      </c>
      <c r="F290" s="31" t="s">
        <v>536</v>
      </c>
      <c r="G290" s="32">
        <f t="shared" si="189"/>
        <v>2.2749539593132275</v>
      </c>
      <c r="H290" s="32"/>
      <c r="I290" s="59" t="s">
        <v>785</v>
      </c>
      <c r="J290" s="59" t="s">
        <v>974</v>
      </c>
      <c r="K290" s="33">
        <v>94</v>
      </c>
      <c r="L290" s="2">
        <v>790</v>
      </c>
      <c r="M290" s="33">
        <v>269</v>
      </c>
      <c r="N290" s="2">
        <v>966</v>
      </c>
      <c r="O290" s="33">
        <v>25</v>
      </c>
      <c r="P290" s="2">
        <v>131</v>
      </c>
      <c r="Q290" s="33">
        <v>178</v>
      </c>
      <c r="R290" s="2">
        <v>523</v>
      </c>
      <c r="S290" s="33">
        <f t="shared" si="178"/>
        <v>1040</v>
      </c>
      <c r="T290" s="33">
        <f t="shared" si="179"/>
        <v>1936</v>
      </c>
      <c r="U290" s="35">
        <f t="shared" si="190"/>
        <v>1636.7159163130275</v>
      </c>
      <c r="V290" s="35">
        <f t="shared" si="191"/>
        <v>1339.2840836869725</v>
      </c>
      <c r="W290" s="36">
        <f t="shared" si="192"/>
        <v>3.856201647086128E-107</v>
      </c>
      <c r="X290" s="36"/>
      <c r="Y290" s="37">
        <v>2</v>
      </c>
      <c r="Z290" s="37">
        <v>8</v>
      </c>
      <c r="AA290" s="37">
        <v>7</v>
      </c>
      <c r="AB290" s="37">
        <v>19</v>
      </c>
      <c r="AC290" s="37">
        <v>8</v>
      </c>
      <c r="AD290" s="37">
        <v>33</v>
      </c>
      <c r="AE290" s="37">
        <v>30</v>
      </c>
      <c r="AF290" s="37">
        <v>52</v>
      </c>
      <c r="AG290" s="37">
        <v>15</v>
      </c>
      <c r="AH290" s="37">
        <v>28</v>
      </c>
      <c r="AI290" s="37">
        <v>1</v>
      </c>
      <c r="AJ290" s="37">
        <v>9</v>
      </c>
      <c r="AK290" s="37">
        <v>4</v>
      </c>
      <c r="AL290" s="37">
        <v>20</v>
      </c>
      <c r="AM290" s="30">
        <v>236</v>
      </c>
      <c r="AO290" s="37">
        <v>84</v>
      </c>
      <c r="AP290" s="37">
        <v>78</v>
      </c>
      <c r="AQ290" s="37">
        <v>46</v>
      </c>
      <c r="AR290" s="37">
        <v>117</v>
      </c>
      <c r="AS290" s="37">
        <v>66</v>
      </c>
      <c r="AT290" s="37">
        <v>251</v>
      </c>
      <c r="AU290" s="37">
        <v>53</v>
      </c>
      <c r="AV290" s="37">
        <v>66</v>
      </c>
      <c r="AW290" s="37">
        <v>12</v>
      </c>
      <c r="AX290" s="37">
        <v>38</v>
      </c>
      <c r="AY290" s="37">
        <v>35</v>
      </c>
      <c r="AZ290" s="37">
        <v>53</v>
      </c>
      <c r="BA290" s="37">
        <v>126</v>
      </c>
      <c r="BB290" s="37">
        <v>94</v>
      </c>
      <c r="BC290" s="37">
        <v>81</v>
      </c>
      <c r="BD290" s="37">
        <v>86</v>
      </c>
      <c r="BE290" s="37">
        <v>76</v>
      </c>
      <c r="BF290" s="37">
        <v>31</v>
      </c>
      <c r="BG290" s="37">
        <v>93</v>
      </c>
      <c r="BH290" s="30">
        <f t="shared" si="193"/>
        <v>1486</v>
      </c>
      <c r="BI290" s="37">
        <f t="shared" si="185"/>
        <v>565</v>
      </c>
      <c r="BJ290" s="37">
        <f t="shared" si="186"/>
        <v>759</v>
      </c>
      <c r="BK290" s="13">
        <f t="shared" si="187"/>
        <v>1324</v>
      </c>
      <c r="BL290" s="38">
        <f t="shared" si="194"/>
        <v>348.0312062391719</v>
      </c>
      <c r="BM290" s="38">
        <f t="shared" si="195"/>
        <v>975.9687937608281</v>
      </c>
      <c r="BN290" s="39">
        <f t="shared" si="188"/>
        <v>8.355528099872195E-42</v>
      </c>
      <c r="BO290" s="40"/>
      <c r="BP290" s="13">
        <v>3.48</v>
      </c>
      <c r="BQ290" s="40">
        <v>2.17</v>
      </c>
      <c r="BR290" s="41"/>
      <c r="BS290" s="41"/>
      <c r="BT290" s="41"/>
      <c r="BU290" s="41"/>
      <c r="BV290" s="41"/>
      <c r="BW290" s="41"/>
      <c r="BY290" s="40"/>
      <c r="BZ290" s="40"/>
      <c r="CA290" s="40"/>
    </row>
    <row r="291" spans="1:79" ht="15.75">
      <c r="A291" s="29" t="s">
        <v>473</v>
      </c>
      <c r="B291" s="129" t="s">
        <v>473</v>
      </c>
      <c r="C291" s="30"/>
      <c r="D291" s="31" t="s">
        <v>534</v>
      </c>
      <c r="E291" s="31" t="s">
        <v>535</v>
      </c>
      <c r="F291" s="31" t="s">
        <v>536</v>
      </c>
      <c r="G291" s="32">
        <f t="shared" si="189"/>
        <v>2.8190374063588335</v>
      </c>
      <c r="H291" s="32"/>
      <c r="I291" s="59" t="s">
        <v>785</v>
      </c>
      <c r="J291" s="34" t="s">
        <v>975</v>
      </c>
      <c r="K291" s="33">
        <v>12</v>
      </c>
      <c r="L291" s="2">
        <v>779</v>
      </c>
      <c r="M291" s="33">
        <v>60</v>
      </c>
      <c r="N291" s="2">
        <v>1033</v>
      </c>
      <c r="O291" s="33">
        <v>12</v>
      </c>
      <c r="P291" s="2">
        <v>175</v>
      </c>
      <c r="Q291" s="33">
        <v>98</v>
      </c>
      <c r="R291" s="2">
        <v>1065</v>
      </c>
      <c r="S291" s="33">
        <f t="shared" si="178"/>
        <v>978</v>
      </c>
      <c r="T291" s="33">
        <f t="shared" si="179"/>
        <v>2256</v>
      </c>
      <c r="U291" s="35">
        <f t="shared" si="190"/>
        <v>1778.6086267998423</v>
      </c>
      <c r="V291" s="35">
        <f t="shared" si="191"/>
        <v>1455.3913732001577</v>
      </c>
      <c r="W291" s="36">
        <f t="shared" si="192"/>
        <v>3.627552180141389E-176</v>
      </c>
      <c r="X291" s="36"/>
      <c r="Y291" s="37">
        <v>3</v>
      </c>
      <c r="Z291" s="37">
        <v>1</v>
      </c>
      <c r="AA291" s="37">
        <v>13</v>
      </c>
      <c r="AB291" s="37">
        <v>55</v>
      </c>
      <c r="AC291" s="37">
        <v>21</v>
      </c>
      <c r="AD291" s="37">
        <v>78</v>
      </c>
      <c r="AE291" s="37">
        <v>31</v>
      </c>
      <c r="AF291" s="37">
        <v>49</v>
      </c>
      <c r="AG291" s="37">
        <v>33</v>
      </c>
      <c r="AH291" s="37">
        <v>37</v>
      </c>
      <c r="AI291" s="37">
        <v>5</v>
      </c>
      <c r="AJ291" s="37">
        <v>10</v>
      </c>
      <c r="AK291" s="37">
        <v>6</v>
      </c>
      <c r="AL291" s="37">
        <v>13</v>
      </c>
      <c r="AM291" s="30">
        <v>355</v>
      </c>
      <c r="AO291" s="37">
        <v>57</v>
      </c>
      <c r="AP291" s="37">
        <v>31</v>
      </c>
      <c r="AQ291" s="37">
        <v>23</v>
      </c>
      <c r="AR291" s="37">
        <v>112</v>
      </c>
      <c r="AS291" s="37">
        <v>46</v>
      </c>
      <c r="AT291" s="37">
        <v>235</v>
      </c>
      <c r="AU291" s="37">
        <v>40</v>
      </c>
      <c r="AV291" s="37">
        <v>37</v>
      </c>
      <c r="AW291" s="37">
        <v>15</v>
      </c>
      <c r="AX291" s="37">
        <v>26</v>
      </c>
      <c r="AY291" s="37">
        <v>31</v>
      </c>
      <c r="AZ291" s="37">
        <v>44</v>
      </c>
      <c r="BA291" s="37">
        <v>77</v>
      </c>
      <c r="BB291" s="37">
        <v>37</v>
      </c>
      <c r="BC291" s="37">
        <v>49</v>
      </c>
      <c r="BD291" s="37">
        <v>24</v>
      </c>
      <c r="BE291" s="37">
        <v>34</v>
      </c>
      <c r="BF291" s="37">
        <v>26</v>
      </c>
      <c r="BG291" s="37">
        <v>37</v>
      </c>
      <c r="BH291" s="30">
        <f t="shared" si="193"/>
        <v>981</v>
      </c>
      <c r="BI291" s="37">
        <f t="shared" si="185"/>
        <v>485</v>
      </c>
      <c r="BJ291" s="37">
        <f t="shared" si="186"/>
        <v>416</v>
      </c>
      <c r="BK291" s="13">
        <f t="shared" si="187"/>
        <v>901</v>
      </c>
      <c r="BL291" s="38">
        <f t="shared" si="194"/>
        <v>236.8399673878353</v>
      </c>
      <c r="BM291" s="38">
        <f t="shared" si="195"/>
        <v>664.1600326121647</v>
      </c>
      <c r="BN291" s="39">
        <f t="shared" si="188"/>
        <v>1.0700562589855019E-78</v>
      </c>
      <c r="BO291" s="40"/>
      <c r="BP291" s="13">
        <v>6.1</v>
      </c>
      <c r="BQ291" s="40">
        <v>2.95</v>
      </c>
      <c r="BR291" s="41"/>
      <c r="BS291" s="41"/>
      <c r="BT291" s="41"/>
      <c r="BU291" s="41"/>
      <c r="BV291" s="41"/>
      <c r="BW291" s="41"/>
      <c r="BY291" s="40"/>
      <c r="BZ291" s="40"/>
      <c r="CA291" s="40"/>
    </row>
    <row r="292" spans="1:79" ht="15.75">
      <c r="A292" s="29" t="s">
        <v>398</v>
      </c>
      <c r="B292" s="129" t="s">
        <v>398</v>
      </c>
      <c r="C292" s="30"/>
      <c r="D292" s="31" t="s">
        <v>534</v>
      </c>
      <c r="E292" s="31" t="s">
        <v>535</v>
      </c>
      <c r="F292" s="31" t="s">
        <v>536</v>
      </c>
      <c r="G292" s="32">
        <f t="shared" si="189"/>
        <v>3.1208390154133845</v>
      </c>
      <c r="H292" s="32"/>
      <c r="I292" s="59" t="s">
        <v>785</v>
      </c>
      <c r="J292" s="34" t="s">
        <v>900</v>
      </c>
      <c r="K292" s="33">
        <v>58</v>
      </c>
      <c r="L292" s="2">
        <v>990</v>
      </c>
      <c r="M292" s="33">
        <v>157</v>
      </c>
      <c r="N292" s="2">
        <v>1043</v>
      </c>
      <c r="O292" s="33">
        <v>21</v>
      </c>
      <c r="P292" s="2">
        <v>132</v>
      </c>
      <c r="Q292" s="33">
        <v>314</v>
      </c>
      <c r="R292" s="2">
        <v>1553</v>
      </c>
      <c r="S292" s="33">
        <f t="shared" si="178"/>
        <v>1201</v>
      </c>
      <c r="T292" s="33">
        <f t="shared" si="179"/>
        <v>3067</v>
      </c>
      <c r="U292" s="35">
        <f t="shared" si="190"/>
        <v>2347.2794122392474</v>
      </c>
      <c r="V292" s="35">
        <f t="shared" si="191"/>
        <v>1920.7205877607523</v>
      </c>
      <c r="W292" s="36">
        <f t="shared" si="192"/>
        <v>1.7798408875701126E-272</v>
      </c>
      <c r="X292" s="36"/>
      <c r="Y292" s="37">
        <v>9</v>
      </c>
      <c r="Z292" s="37">
        <v>2</v>
      </c>
      <c r="AA292" s="37">
        <v>6</v>
      </c>
      <c r="AB292" s="37">
        <v>17</v>
      </c>
      <c r="AC292" s="37">
        <v>36</v>
      </c>
      <c r="AD292" s="37">
        <v>81</v>
      </c>
      <c r="AE292" s="37">
        <v>78</v>
      </c>
      <c r="AF292" s="37">
        <v>118</v>
      </c>
      <c r="AG292" s="37">
        <v>73</v>
      </c>
      <c r="AH292" s="37">
        <v>131</v>
      </c>
      <c r="AI292" s="37">
        <v>17</v>
      </c>
      <c r="AJ292" s="37">
        <v>35</v>
      </c>
      <c r="AK292" s="37">
        <v>15</v>
      </c>
      <c r="AL292" s="37">
        <v>27</v>
      </c>
      <c r="AM292" s="30">
        <v>645</v>
      </c>
      <c r="AO292" s="37">
        <v>140</v>
      </c>
      <c r="AP292" s="37">
        <v>51</v>
      </c>
      <c r="AQ292" s="37">
        <v>53</v>
      </c>
      <c r="AR292" s="37">
        <v>222</v>
      </c>
      <c r="AS292" s="37">
        <v>123</v>
      </c>
      <c r="AT292" s="37">
        <v>466</v>
      </c>
      <c r="AU292" s="37">
        <v>111</v>
      </c>
      <c r="AV292" s="37">
        <v>95</v>
      </c>
      <c r="AW292" s="37">
        <v>53</v>
      </c>
      <c r="AX292" s="37">
        <v>95</v>
      </c>
      <c r="AY292" s="37">
        <v>62</v>
      </c>
      <c r="AZ292" s="37">
        <v>109</v>
      </c>
      <c r="BA292" s="37">
        <v>159</v>
      </c>
      <c r="BB292" s="37">
        <v>97</v>
      </c>
      <c r="BC292" s="37">
        <v>109</v>
      </c>
      <c r="BD292" s="37">
        <v>124</v>
      </c>
      <c r="BE292" s="37">
        <v>115</v>
      </c>
      <c r="BF292" s="37">
        <v>64</v>
      </c>
      <c r="BG292" s="37">
        <v>159</v>
      </c>
      <c r="BH292" s="30">
        <f t="shared" si="193"/>
        <v>2407</v>
      </c>
      <c r="BI292" s="37">
        <f t="shared" si="185"/>
        <v>1070</v>
      </c>
      <c r="BJ292" s="37">
        <f t="shared" si="186"/>
        <v>1138</v>
      </c>
      <c r="BK292" s="13">
        <f t="shared" si="187"/>
        <v>2208</v>
      </c>
      <c r="BL292" s="38">
        <f t="shared" si="194"/>
        <v>580.402494997048</v>
      </c>
      <c r="BM292" s="38">
        <f t="shared" si="195"/>
        <v>1627.5975050029522</v>
      </c>
      <c r="BN292" s="39">
        <f t="shared" si="188"/>
        <v>7.325154232985866E-124</v>
      </c>
      <c r="BO292" s="40"/>
      <c r="BP292" s="13">
        <v>5.52</v>
      </c>
      <c r="BQ292" s="40">
        <v>3.1</v>
      </c>
      <c r="BR292" s="41"/>
      <c r="BS292" s="41"/>
      <c r="BT292" s="41"/>
      <c r="BU292" s="41"/>
      <c r="BV292" s="41"/>
      <c r="BW292" s="41"/>
      <c r="BY292" s="40"/>
      <c r="BZ292" s="40"/>
      <c r="CA292" s="40"/>
    </row>
    <row r="293" spans="1:79" ht="15.75">
      <c r="A293" s="29" t="s">
        <v>26</v>
      </c>
      <c r="B293" s="129" t="s">
        <v>26</v>
      </c>
      <c r="C293" s="30"/>
      <c r="D293" s="31" t="s">
        <v>534</v>
      </c>
      <c r="E293" s="31" t="s">
        <v>535</v>
      </c>
      <c r="F293" s="31" t="s">
        <v>536</v>
      </c>
      <c r="G293" s="32">
        <f t="shared" si="189"/>
        <v>2.744234996104509</v>
      </c>
      <c r="H293" s="32"/>
      <c r="I293" s="59" t="s">
        <v>785</v>
      </c>
      <c r="J293" s="34" t="s">
        <v>1109</v>
      </c>
      <c r="K293" s="33">
        <v>160</v>
      </c>
      <c r="L293" s="2">
        <v>1958</v>
      </c>
      <c r="M293" s="33">
        <v>427</v>
      </c>
      <c r="N293" s="2">
        <v>2008</v>
      </c>
      <c r="O293" s="33">
        <v>38</v>
      </c>
      <c r="P293" s="2">
        <v>198</v>
      </c>
      <c r="Q293" s="33">
        <v>581</v>
      </c>
      <c r="R293" s="2">
        <v>2270</v>
      </c>
      <c r="S293" s="33">
        <f t="shared" si="178"/>
        <v>2354</v>
      </c>
      <c r="T293" s="33">
        <f t="shared" si="179"/>
        <v>5286</v>
      </c>
      <c r="U293" s="35">
        <f t="shared" si="190"/>
        <v>4201.784139997154</v>
      </c>
      <c r="V293" s="35">
        <f t="shared" si="191"/>
        <v>3438.2158600028465</v>
      </c>
      <c r="W293" s="36">
        <f t="shared" si="192"/>
        <v>0</v>
      </c>
      <c r="X293" s="36"/>
      <c r="Y293" s="37">
        <v>10</v>
      </c>
      <c r="Z293" s="37">
        <v>15</v>
      </c>
      <c r="AA293" s="37">
        <v>22</v>
      </c>
      <c r="AB293" s="37">
        <v>73</v>
      </c>
      <c r="AC293" s="37">
        <v>100</v>
      </c>
      <c r="AD293" s="37">
        <v>313</v>
      </c>
      <c r="AE293" s="37">
        <v>202</v>
      </c>
      <c r="AF293" s="37">
        <v>297</v>
      </c>
      <c r="AG293" s="37">
        <v>101</v>
      </c>
      <c r="AH293" s="37">
        <v>265</v>
      </c>
      <c r="AI293" s="37">
        <v>21</v>
      </c>
      <c r="AJ293" s="37">
        <v>59</v>
      </c>
      <c r="AK293" s="37">
        <v>24</v>
      </c>
      <c r="AL293" s="37">
        <v>66</v>
      </c>
      <c r="AM293" s="30">
        <v>1568</v>
      </c>
      <c r="AO293" s="37">
        <v>182</v>
      </c>
      <c r="AP293" s="37">
        <v>127</v>
      </c>
      <c r="AQ293" s="37">
        <v>84</v>
      </c>
      <c r="AR293" s="37">
        <v>250</v>
      </c>
      <c r="AS293" s="37">
        <v>149</v>
      </c>
      <c r="AT293" s="37">
        <v>572</v>
      </c>
      <c r="AU293" s="37">
        <v>128</v>
      </c>
      <c r="AV293" s="37">
        <v>147</v>
      </c>
      <c r="AW293" s="37">
        <v>62</v>
      </c>
      <c r="AX293" s="37">
        <v>108</v>
      </c>
      <c r="AY293" s="37">
        <v>90</v>
      </c>
      <c r="AZ293" s="37">
        <v>133</v>
      </c>
      <c r="BA293" s="37">
        <v>216</v>
      </c>
      <c r="BB293" s="37">
        <v>145</v>
      </c>
      <c r="BC293" s="37">
        <v>175</v>
      </c>
      <c r="BD293" s="37">
        <v>142</v>
      </c>
      <c r="BE293" s="37">
        <v>161</v>
      </c>
      <c r="BF293" s="37">
        <v>88</v>
      </c>
      <c r="BG293" s="37">
        <v>196</v>
      </c>
      <c r="BH293" s="30">
        <f t="shared" si="193"/>
        <v>3155</v>
      </c>
      <c r="BI293" s="37">
        <f t="shared" si="185"/>
        <v>1308</v>
      </c>
      <c r="BJ293" s="37">
        <f t="shared" si="186"/>
        <v>1528</v>
      </c>
      <c r="BK293" s="13">
        <f t="shared" si="187"/>
        <v>2836</v>
      </c>
      <c r="BL293" s="38">
        <f t="shared" si="194"/>
        <v>745.4807408567157</v>
      </c>
      <c r="BM293" s="38">
        <f t="shared" si="195"/>
        <v>2090.5192591432847</v>
      </c>
      <c r="BN293" s="39">
        <f t="shared" si="188"/>
        <v>3.0357237224977924E-127</v>
      </c>
      <c r="BO293" s="40"/>
      <c r="BP293" s="13">
        <v>4.72</v>
      </c>
      <c r="BQ293" s="40">
        <v>2.66</v>
      </c>
      <c r="BR293" s="41"/>
      <c r="BS293" s="41"/>
      <c r="BT293" s="41"/>
      <c r="BU293" s="41"/>
      <c r="BV293" s="41"/>
      <c r="BW293" s="41"/>
      <c r="BY293" s="40"/>
      <c r="BZ293" s="40"/>
      <c r="CA293" s="40"/>
    </row>
    <row r="294" spans="1:79" ht="15.75">
      <c r="A294" s="29" t="s">
        <v>664</v>
      </c>
      <c r="B294" s="130" t="s">
        <v>664</v>
      </c>
      <c r="D294" s="31" t="s">
        <v>534</v>
      </c>
      <c r="E294" s="31" t="s">
        <v>535</v>
      </c>
      <c r="F294" s="31" t="s">
        <v>536</v>
      </c>
      <c r="G294" s="32">
        <f t="shared" si="189"/>
        <v>2.221904000724741</v>
      </c>
      <c r="H294" s="32"/>
      <c r="I294" s="59" t="s">
        <v>785</v>
      </c>
      <c r="J294" s="34" t="s">
        <v>1110</v>
      </c>
      <c r="K294" s="33">
        <v>129</v>
      </c>
      <c r="L294" s="2">
        <v>1377</v>
      </c>
      <c r="M294" s="33">
        <v>346</v>
      </c>
      <c r="N294" s="2">
        <v>1613</v>
      </c>
      <c r="O294" s="33">
        <v>14</v>
      </c>
      <c r="P294" s="2">
        <v>201</v>
      </c>
      <c r="Q294" s="33">
        <v>267</v>
      </c>
      <c r="R294" s="2">
        <v>903</v>
      </c>
      <c r="S294" s="33">
        <f t="shared" si="178"/>
        <v>1721</v>
      </c>
      <c r="T294" s="33">
        <f t="shared" si="179"/>
        <v>3129</v>
      </c>
      <c r="U294" s="35">
        <f t="shared" si="190"/>
        <v>2667.3629684536904</v>
      </c>
      <c r="V294" s="35">
        <f t="shared" si="191"/>
        <v>2182.6370315463096</v>
      </c>
      <c r="W294" s="36">
        <f t="shared" si="192"/>
        <v>2.8359484952234564E-164</v>
      </c>
      <c r="X294" s="36"/>
      <c r="Y294" s="34">
        <v>32</v>
      </c>
      <c r="Z294" s="34">
        <v>13</v>
      </c>
      <c r="AA294" s="34">
        <v>13</v>
      </c>
      <c r="AB294" s="34">
        <v>39</v>
      </c>
      <c r="AC294" s="34">
        <v>83</v>
      </c>
      <c r="AD294" s="34">
        <v>198</v>
      </c>
      <c r="AE294" s="34">
        <v>181</v>
      </c>
      <c r="AF294" s="34">
        <v>261</v>
      </c>
      <c r="AG294" s="34">
        <v>124</v>
      </c>
      <c r="AH294" s="34">
        <v>229</v>
      </c>
      <c r="AI294" s="34">
        <v>6</v>
      </c>
      <c r="AJ294" s="34">
        <v>41</v>
      </c>
      <c r="AK294" s="34">
        <v>15</v>
      </c>
      <c r="AL294" s="34">
        <v>54</v>
      </c>
      <c r="AM294" s="33">
        <v>1289</v>
      </c>
      <c r="AO294" s="37">
        <v>366</v>
      </c>
      <c r="AP294" s="37">
        <v>253</v>
      </c>
      <c r="AQ294" s="37">
        <v>169</v>
      </c>
      <c r="AR294" s="37">
        <v>475</v>
      </c>
      <c r="AS294" s="37">
        <v>276</v>
      </c>
      <c r="AT294" s="37">
        <v>1024</v>
      </c>
      <c r="AU294" s="37">
        <v>236</v>
      </c>
      <c r="AV294" s="37">
        <v>203</v>
      </c>
      <c r="AW294" s="37">
        <v>95</v>
      </c>
      <c r="AX294" s="37">
        <v>174</v>
      </c>
      <c r="AY294" s="37">
        <v>133</v>
      </c>
      <c r="AZ294" s="37">
        <v>232</v>
      </c>
      <c r="BA294" s="37">
        <v>393</v>
      </c>
      <c r="BB294" s="37">
        <v>263</v>
      </c>
      <c r="BC294" s="37">
        <v>271</v>
      </c>
      <c r="BD294" s="37">
        <v>227</v>
      </c>
      <c r="BE294" s="37">
        <v>253</v>
      </c>
      <c r="BF294" s="37">
        <v>143</v>
      </c>
      <c r="BG294" s="37">
        <v>350</v>
      </c>
      <c r="BH294" s="30">
        <f t="shared" si="193"/>
        <v>5536</v>
      </c>
      <c r="BI294" s="37">
        <f t="shared" si="185"/>
        <v>2309</v>
      </c>
      <c r="BJ294" s="37">
        <f t="shared" si="186"/>
        <v>2631</v>
      </c>
      <c r="BK294" s="13">
        <f t="shared" si="187"/>
        <v>4940</v>
      </c>
      <c r="BL294" s="38">
        <f t="shared" si="194"/>
        <v>1298.5454371763665</v>
      </c>
      <c r="BM294" s="38">
        <f t="shared" si="195"/>
        <v>3641.4545628236338</v>
      </c>
      <c r="BN294" s="39">
        <f t="shared" si="188"/>
        <v>5.806640303105491E-234</v>
      </c>
      <c r="BO294" s="40"/>
      <c r="BP294" s="13">
        <v>3.97</v>
      </c>
      <c r="BQ294" s="40">
        <v>2.14</v>
      </c>
      <c r="BR294" s="41"/>
      <c r="BS294" s="41"/>
      <c r="BT294" s="41"/>
      <c r="BU294" s="41"/>
      <c r="BV294" s="41"/>
      <c r="BW294" s="41"/>
      <c r="BY294" s="40"/>
      <c r="BZ294" s="40"/>
      <c r="CA294" s="40"/>
    </row>
    <row r="295" spans="1:79" ht="15.75">
      <c r="A295" s="29" t="s">
        <v>144</v>
      </c>
      <c r="B295" s="130" t="s">
        <v>144</v>
      </c>
      <c r="D295" s="31" t="s">
        <v>534</v>
      </c>
      <c r="E295" s="31" t="s">
        <v>535</v>
      </c>
      <c r="F295" s="31" t="s">
        <v>536</v>
      </c>
      <c r="G295" s="32">
        <f t="shared" si="189"/>
        <v>2.7157393453693253</v>
      </c>
      <c r="H295" s="32"/>
      <c r="I295" s="59" t="s">
        <v>785</v>
      </c>
      <c r="J295" s="34" t="s">
        <v>976</v>
      </c>
      <c r="K295" s="33">
        <v>19</v>
      </c>
      <c r="L295" s="2">
        <v>170</v>
      </c>
      <c r="M295" s="33">
        <v>27</v>
      </c>
      <c r="N295" s="2">
        <v>209</v>
      </c>
      <c r="O295" s="33">
        <v>10</v>
      </c>
      <c r="P295" s="2">
        <v>53</v>
      </c>
      <c r="Q295" s="33">
        <v>64</v>
      </c>
      <c r="R295" s="2">
        <v>260</v>
      </c>
      <c r="S295" s="33">
        <f t="shared" si="178"/>
        <v>252</v>
      </c>
      <c r="T295" s="33">
        <f t="shared" si="179"/>
        <v>560</v>
      </c>
      <c r="U295" s="35">
        <f t="shared" si="190"/>
        <v>446.5770578112158</v>
      </c>
      <c r="V295" s="35">
        <f t="shared" si="191"/>
        <v>365.4229421887842</v>
      </c>
      <c r="W295" s="36">
        <f t="shared" si="192"/>
        <v>7.157919343231719E-43</v>
      </c>
      <c r="X295" s="36"/>
      <c r="Y295" s="34">
        <v>1</v>
      </c>
      <c r="Z295" s="34">
        <v>0</v>
      </c>
      <c r="AA295" s="34">
        <v>1</v>
      </c>
      <c r="AB295" s="34">
        <v>7</v>
      </c>
      <c r="AC295" s="34">
        <v>16</v>
      </c>
      <c r="AD295" s="34">
        <v>28</v>
      </c>
      <c r="AE295" s="34">
        <v>32</v>
      </c>
      <c r="AF295" s="34">
        <v>70</v>
      </c>
      <c r="AG295" s="34">
        <v>28</v>
      </c>
      <c r="AH295" s="34">
        <v>54</v>
      </c>
      <c r="AI295" s="34">
        <v>3</v>
      </c>
      <c r="AJ295" s="34">
        <v>13</v>
      </c>
      <c r="AK295" s="34">
        <v>8</v>
      </c>
      <c r="AL295" s="34">
        <v>12</v>
      </c>
      <c r="AM295" s="33">
        <v>273</v>
      </c>
      <c r="AO295" s="37">
        <v>20</v>
      </c>
      <c r="AP295" s="37">
        <v>7</v>
      </c>
      <c r="AQ295" s="37">
        <v>12</v>
      </c>
      <c r="AR295" s="37">
        <v>27</v>
      </c>
      <c r="AS295" s="37">
        <v>20</v>
      </c>
      <c r="AT295" s="37">
        <v>75</v>
      </c>
      <c r="AU295" s="37">
        <v>16</v>
      </c>
      <c r="AV295" s="37">
        <v>13</v>
      </c>
      <c r="AW295" s="37">
        <v>5</v>
      </c>
      <c r="AX295" s="37">
        <v>10</v>
      </c>
      <c r="AY295" s="37">
        <v>13</v>
      </c>
      <c r="AZ295" s="37">
        <v>26</v>
      </c>
      <c r="BA295" s="37">
        <v>39</v>
      </c>
      <c r="BB295" s="37">
        <v>19</v>
      </c>
      <c r="BC295" s="37">
        <v>13</v>
      </c>
      <c r="BD295" s="37">
        <v>22</v>
      </c>
      <c r="BE295" s="37">
        <v>16</v>
      </c>
      <c r="BF295" s="37">
        <v>6</v>
      </c>
      <c r="BG295" s="37">
        <v>19</v>
      </c>
      <c r="BH295" s="30">
        <f t="shared" si="193"/>
        <v>378</v>
      </c>
      <c r="BI295" s="37">
        <f t="shared" si="185"/>
        <v>156</v>
      </c>
      <c r="BJ295" s="37">
        <f t="shared" si="186"/>
        <v>193</v>
      </c>
      <c r="BK295" s="13">
        <f t="shared" si="187"/>
        <v>349</v>
      </c>
      <c r="BL295" s="38">
        <f t="shared" si="194"/>
        <v>91.73934363857326</v>
      </c>
      <c r="BM295" s="38">
        <f t="shared" si="195"/>
        <v>257.26065636142675</v>
      </c>
      <c r="BN295" s="39">
        <f t="shared" si="188"/>
        <v>5.524335369863574E-15</v>
      </c>
      <c r="BO295" s="40"/>
      <c r="BP295" s="13">
        <v>2.91</v>
      </c>
      <c r="BQ295" s="40">
        <v>2.82</v>
      </c>
      <c r="BR295" s="41"/>
      <c r="BS295" s="41"/>
      <c r="BT295" s="41"/>
      <c r="BU295" s="41"/>
      <c r="BV295" s="41"/>
      <c r="BW295" s="41"/>
      <c r="BY295" s="40"/>
      <c r="BZ295" s="40"/>
      <c r="CA295" s="40"/>
    </row>
    <row r="296" spans="1:79" ht="15.75">
      <c r="A296" s="29" t="s">
        <v>273</v>
      </c>
      <c r="B296" s="129" t="s">
        <v>252</v>
      </c>
      <c r="C296" s="30"/>
      <c r="D296" s="31" t="s">
        <v>331</v>
      </c>
      <c r="E296" s="31" t="s">
        <v>535</v>
      </c>
      <c r="F296" s="31" t="s">
        <v>536</v>
      </c>
      <c r="G296" s="32">
        <f t="shared" si="189"/>
        <v>2.2389442606036525</v>
      </c>
      <c r="H296" s="32"/>
      <c r="I296" s="59" t="s">
        <v>785</v>
      </c>
      <c r="J296" s="34" t="s">
        <v>1111</v>
      </c>
      <c r="K296" s="33">
        <v>138</v>
      </c>
      <c r="L296" s="2">
        <v>1080</v>
      </c>
      <c r="M296" s="33">
        <v>342</v>
      </c>
      <c r="N296" s="2">
        <v>1039</v>
      </c>
      <c r="O296" s="33">
        <v>19</v>
      </c>
      <c r="P296" s="2">
        <v>85</v>
      </c>
      <c r="Q296" s="33">
        <v>323</v>
      </c>
      <c r="R296" s="2">
        <v>718</v>
      </c>
      <c r="S296" s="33">
        <f t="shared" si="178"/>
        <v>1322</v>
      </c>
      <c r="T296" s="33">
        <f t="shared" si="179"/>
        <v>2422</v>
      </c>
      <c r="U296" s="35">
        <f t="shared" si="190"/>
        <v>2059.0942172970344</v>
      </c>
      <c r="V296" s="35">
        <f t="shared" si="191"/>
        <v>1684.9057827029656</v>
      </c>
      <c r="W296" s="36">
        <f t="shared" si="192"/>
        <v>1.5876145751974528E-129</v>
      </c>
      <c r="X296" s="36"/>
      <c r="Y296" s="37">
        <v>11</v>
      </c>
      <c r="Z296" s="37">
        <v>23</v>
      </c>
      <c r="AA296" s="37">
        <v>9</v>
      </c>
      <c r="AB296" s="37">
        <v>11</v>
      </c>
      <c r="AC296" s="37">
        <v>18</v>
      </c>
      <c r="AD296" s="37">
        <v>69</v>
      </c>
      <c r="AE296" s="37">
        <v>91</v>
      </c>
      <c r="AF296" s="37">
        <v>120</v>
      </c>
      <c r="AG296" s="37">
        <v>45</v>
      </c>
      <c r="AH296" s="37">
        <v>127</v>
      </c>
      <c r="AI296" s="37">
        <v>3</v>
      </c>
      <c r="AJ296" s="37">
        <v>9</v>
      </c>
      <c r="AK296" s="37">
        <v>1</v>
      </c>
      <c r="AL296" s="37">
        <v>15</v>
      </c>
      <c r="AM296" s="30">
        <v>552</v>
      </c>
      <c r="AO296" s="37">
        <v>230</v>
      </c>
      <c r="AP296" s="37">
        <v>136</v>
      </c>
      <c r="AQ296" s="37">
        <v>74</v>
      </c>
      <c r="AR296" s="37">
        <v>279</v>
      </c>
      <c r="AS296" s="37">
        <v>127</v>
      </c>
      <c r="AT296" s="37">
        <v>448</v>
      </c>
      <c r="AU296" s="37">
        <v>161</v>
      </c>
      <c r="AV296" s="37">
        <v>126</v>
      </c>
      <c r="AW296" s="37">
        <v>43</v>
      </c>
      <c r="AX296" s="37">
        <v>89</v>
      </c>
      <c r="AY296" s="37">
        <v>82</v>
      </c>
      <c r="AZ296" s="37">
        <v>101</v>
      </c>
      <c r="BA296" s="37">
        <v>218</v>
      </c>
      <c r="BB296" s="37">
        <v>166</v>
      </c>
      <c r="BC296" s="37">
        <v>123</v>
      </c>
      <c r="BD296" s="37">
        <v>180</v>
      </c>
      <c r="BE296" s="37">
        <v>146</v>
      </c>
      <c r="BF296" s="37">
        <v>97</v>
      </c>
      <c r="BG296" s="37">
        <v>194</v>
      </c>
      <c r="BH296" s="30">
        <f t="shared" si="193"/>
        <v>3020</v>
      </c>
      <c r="BI296" s="37">
        <f t="shared" si="185"/>
        <v>1184</v>
      </c>
      <c r="BJ296" s="37">
        <f t="shared" si="186"/>
        <v>1537</v>
      </c>
      <c r="BK296" s="13">
        <f t="shared" si="187"/>
        <v>2721</v>
      </c>
      <c r="BL296" s="38">
        <f t="shared" si="194"/>
        <v>715.2514442422861</v>
      </c>
      <c r="BM296" s="38">
        <f t="shared" si="195"/>
        <v>2005.748555757714</v>
      </c>
      <c r="BN296" s="39">
        <f t="shared" si="188"/>
        <v>1.2455399929597016E-92</v>
      </c>
      <c r="BO296" s="40"/>
      <c r="BP296" s="13">
        <v>3.92</v>
      </c>
      <c r="BQ296" s="40">
        <v>2.02</v>
      </c>
      <c r="BR296" s="41"/>
      <c r="BS296" s="41"/>
      <c r="BT296" s="41"/>
      <c r="BU296" s="41"/>
      <c r="BV296" s="41"/>
      <c r="BW296" s="41"/>
      <c r="BY296" s="40"/>
      <c r="BZ296" s="40"/>
      <c r="CA296" s="40"/>
    </row>
    <row r="297" spans="1:79" ht="15.75">
      <c r="A297" s="49" t="s">
        <v>636</v>
      </c>
      <c r="B297" s="130" t="s">
        <v>924</v>
      </c>
      <c r="D297" s="31" t="s">
        <v>331</v>
      </c>
      <c r="E297" s="31" t="s">
        <v>535</v>
      </c>
      <c r="F297" s="31" t="s">
        <v>536</v>
      </c>
      <c r="G297" s="32">
        <f t="shared" si="189"/>
        <v>2.9298649476003686</v>
      </c>
      <c r="H297" s="32"/>
      <c r="I297" s="59" t="s">
        <v>785</v>
      </c>
      <c r="J297" s="34" t="s">
        <v>1112</v>
      </c>
      <c r="K297" s="33">
        <v>31</v>
      </c>
      <c r="L297" s="2">
        <v>542</v>
      </c>
      <c r="M297" s="33">
        <v>65</v>
      </c>
      <c r="N297" s="2">
        <v>706</v>
      </c>
      <c r="O297" s="33">
        <v>3</v>
      </c>
      <c r="P297" s="2">
        <v>48</v>
      </c>
      <c r="Q297" s="33">
        <v>97</v>
      </c>
      <c r="R297" s="2">
        <v>628</v>
      </c>
      <c r="S297" s="33">
        <f t="shared" si="178"/>
        <v>624</v>
      </c>
      <c r="T297" s="33">
        <f t="shared" si="179"/>
        <v>1496</v>
      </c>
      <c r="U297" s="35">
        <f t="shared" si="190"/>
        <v>1165.9401016746028</v>
      </c>
      <c r="V297" s="35">
        <f t="shared" si="191"/>
        <v>954.0598983253972</v>
      </c>
      <c r="W297" s="36">
        <f t="shared" si="192"/>
        <v>9.574543754354169E-124</v>
      </c>
      <c r="X297" s="36"/>
      <c r="Y297" s="34">
        <v>6</v>
      </c>
      <c r="Z297" s="34">
        <v>1</v>
      </c>
      <c r="AA297" s="34">
        <v>1</v>
      </c>
      <c r="AB297" s="34">
        <v>1</v>
      </c>
      <c r="AC297" s="34">
        <v>5</v>
      </c>
      <c r="AD297" s="34">
        <v>19</v>
      </c>
      <c r="AE297" s="34">
        <v>31</v>
      </c>
      <c r="AF297" s="34">
        <v>35</v>
      </c>
      <c r="AG297" s="34">
        <v>16</v>
      </c>
      <c r="AH297" s="34">
        <v>29</v>
      </c>
      <c r="AI297" s="34">
        <v>1</v>
      </c>
      <c r="AJ297" s="34">
        <v>3</v>
      </c>
      <c r="AK297" s="34">
        <v>1</v>
      </c>
      <c r="AL297" s="34">
        <v>1</v>
      </c>
      <c r="AM297" s="33">
        <v>150</v>
      </c>
      <c r="AO297" s="37">
        <v>72</v>
      </c>
      <c r="AP297" s="37">
        <v>14</v>
      </c>
      <c r="AQ297" s="37">
        <v>11</v>
      </c>
      <c r="AR297" s="37">
        <v>85</v>
      </c>
      <c r="AS297" s="37">
        <v>38</v>
      </c>
      <c r="AT297" s="37">
        <v>198</v>
      </c>
      <c r="AU297" s="37">
        <v>31</v>
      </c>
      <c r="AV297" s="37">
        <v>19</v>
      </c>
      <c r="AW297" s="37">
        <v>16</v>
      </c>
      <c r="AX297" s="37">
        <v>20</v>
      </c>
      <c r="AY297" s="37">
        <v>23</v>
      </c>
      <c r="AZ297" s="37">
        <v>44</v>
      </c>
      <c r="BA297" s="37">
        <v>57</v>
      </c>
      <c r="BB297" s="37">
        <v>40</v>
      </c>
      <c r="BC297" s="37">
        <v>30</v>
      </c>
      <c r="BD297" s="37">
        <v>36</v>
      </c>
      <c r="BE297" s="37">
        <v>29</v>
      </c>
      <c r="BF297" s="37">
        <v>15</v>
      </c>
      <c r="BG297" s="37">
        <v>44</v>
      </c>
      <c r="BH297" s="30">
        <f t="shared" si="193"/>
        <v>822</v>
      </c>
      <c r="BI297" s="37">
        <f t="shared" si="185"/>
        <v>387</v>
      </c>
      <c r="BJ297" s="37">
        <f t="shared" si="186"/>
        <v>390</v>
      </c>
      <c r="BK297" s="13">
        <f t="shared" si="187"/>
        <v>777</v>
      </c>
      <c r="BL297" s="38">
        <f t="shared" si="194"/>
        <v>204.24489973401555</v>
      </c>
      <c r="BM297" s="38">
        <f t="shared" si="195"/>
        <v>572.7551002659845</v>
      </c>
      <c r="BN297" s="39">
        <f t="shared" si="188"/>
        <v>3.5895613164781596E-50</v>
      </c>
      <c r="BO297" s="40"/>
      <c r="BP297" s="13">
        <v>4.41</v>
      </c>
      <c r="BQ297" s="40">
        <v>3.03</v>
      </c>
      <c r="BR297" s="41"/>
      <c r="BS297" s="41"/>
      <c r="BT297" s="41"/>
      <c r="BU297" s="41"/>
      <c r="BV297" s="41"/>
      <c r="BW297" s="41"/>
      <c r="BY297" s="40"/>
      <c r="BZ297" s="40"/>
      <c r="CA297" s="40"/>
    </row>
    <row r="298" spans="1:79" ht="15.75">
      <c r="A298" s="29" t="s">
        <v>255</v>
      </c>
      <c r="B298" s="129" t="s">
        <v>256</v>
      </c>
      <c r="C298" s="30"/>
      <c r="D298" s="31" t="s">
        <v>821</v>
      </c>
      <c r="E298" s="31" t="s">
        <v>535</v>
      </c>
      <c r="F298" s="31" t="s">
        <v>536</v>
      </c>
      <c r="G298" s="32">
        <f t="shared" si="189"/>
        <v>2.9967797202211046</v>
      </c>
      <c r="H298" s="32"/>
      <c r="I298" s="59" t="s">
        <v>785</v>
      </c>
      <c r="J298" s="34" t="s">
        <v>977</v>
      </c>
      <c r="K298" s="33">
        <v>178</v>
      </c>
      <c r="L298" s="2">
        <v>1629</v>
      </c>
      <c r="M298" s="33">
        <v>578</v>
      </c>
      <c r="N298" s="2">
        <v>2415</v>
      </c>
      <c r="O298" s="33">
        <v>250</v>
      </c>
      <c r="P298" s="2">
        <v>1070</v>
      </c>
      <c r="Q298" s="33">
        <v>1087</v>
      </c>
      <c r="R298" s="2">
        <v>3588</v>
      </c>
      <c r="S298" s="33">
        <f t="shared" si="178"/>
        <v>3127</v>
      </c>
      <c r="T298" s="33">
        <f t="shared" si="179"/>
        <v>7668</v>
      </c>
      <c r="U298" s="35">
        <f t="shared" si="190"/>
        <v>5936.944998857235</v>
      </c>
      <c r="V298" s="35">
        <f t="shared" si="191"/>
        <v>4858.055001142765</v>
      </c>
      <c r="W298" s="36">
        <f t="shared" si="192"/>
        <v>0</v>
      </c>
      <c r="X298" s="36"/>
      <c r="Y298" s="37">
        <v>35</v>
      </c>
      <c r="Z298" s="37">
        <v>43</v>
      </c>
      <c r="AA298" s="37">
        <v>210</v>
      </c>
      <c r="AB298" s="37">
        <v>567</v>
      </c>
      <c r="AC298" s="37">
        <v>286</v>
      </c>
      <c r="AD298" s="37">
        <v>522</v>
      </c>
      <c r="AE298" s="37">
        <v>637</v>
      </c>
      <c r="AF298" s="37">
        <v>652</v>
      </c>
      <c r="AG298" s="37">
        <v>242</v>
      </c>
      <c r="AH298" s="37">
        <v>365</v>
      </c>
      <c r="AI298" s="37">
        <v>103</v>
      </c>
      <c r="AJ298" s="37">
        <v>310</v>
      </c>
      <c r="AK298" s="37">
        <v>182</v>
      </c>
      <c r="AL298" s="37">
        <v>393</v>
      </c>
      <c r="AM298" s="30">
        <v>4547</v>
      </c>
      <c r="AO298" s="37">
        <v>274</v>
      </c>
      <c r="AP298" s="37">
        <v>216</v>
      </c>
      <c r="AQ298" s="37">
        <v>138</v>
      </c>
      <c r="AR298" s="37">
        <v>333</v>
      </c>
      <c r="AS298" s="37">
        <v>201</v>
      </c>
      <c r="AT298" s="37">
        <v>714</v>
      </c>
      <c r="AU298" s="37">
        <v>207</v>
      </c>
      <c r="AV298" s="37">
        <v>182</v>
      </c>
      <c r="AW298" s="37">
        <v>70</v>
      </c>
      <c r="AX298" s="37">
        <v>140</v>
      </c>
      <c r="AY298" s="37">
        <v>93</v>
      </c>
      <c r="AZ298" s="37">
        <v>170</v>
      </c>
      <c r="BA298" s="37">
        <v>311</v>
      </c>
      <c r="BB298" s="37">
        <v>246</v>
      </c>
      <c r="BC298" s="37">
        <v>220</v>
      </c>
      <c r="BD298" s="37">
        <v>227</v>
      </c>
      <c r="BE298" s="37">
        <v>183</v>
      </c>
      <c r="BF298" s="37">
        <v>120</v>
      </c>
      <c r="BG298" s="37">
        <v>239</v>
      </c>
      <c r="BH298" s="30">
        <f t="shared" si="193"/>
        <v>4284</v>
      </c>
      <c r="BI298" s="37">
        <f t="shared" si="185"/>
        <v>1707</v>
      </c>
      <c r="BJ298" s="37">
        <f t="shared" si="186"/>
        <v>2083</v>
      </c>
      <c r="BK298" s="13">
        <f t="shared" si="187"/>
        <v>3790</v>
      </c>
      <c r="BL298" s="38">
        <f t="shared" si="194"/>
        <v>996.2524710320707</v>
      </c>
      <c r="BM298" s="38">
        <f t="shared" si="195"/>
        <v>2793.7475289679296</v>
      </c>
      <c r="BN298" s="39">
        <f t="shared" si="188"/>
        <v>1.291449931734591E-151</v>
      </c>
      <c r="BO298" s="40"/>
      <c r="BP298" s="13">
        <v>3.6</v>
      </c>
      <c r="BQ298" s="40">
        <v>2.98</v>
      </c>
      <c r="BR298" s="41"/>
      <c r="BS298" s="41"/>
      <c r="BT298" s="41"/>
      <c r="BU298" s="41"/>
      <c r="BV298" s="41"/>
      <c r="BW298" s="41"/>
      <c r="BY298" s="40"/>
      <c r="BZ298" s="40"/>
      <c r="CA298" s="40"/>
    </row>
    <row r="299" spans="1:79" ht="15.75">
      <c r="A299" s="29" t="s">
        <v>392</v>
      </c>
      <c r="B299" s="129" t="s">
        <v>393</v>
      </c>
      <c r="C299" s="30"/>
      <c r="D299" s="44" t="s">
        <v>819</v>
      </c>
      <c r="E299" s="31" t="s">
        <v>535</v>
      </c>
      <c r="F299" s="31" t="s">
        <v>536</v>
      </c>
      <c r="G299" s="32">
        <f t="shared" si="189"/>
        <v>2.4173485489580564</v>
      </c>
      <c r="H299" s="32"/>
      <c r="I299" s="59" t="s">
        <v>785</v>
      </c>
      <c r="J299" s="34" t="s">
        <v>1113</v>
      </c>
      <c r="K299" s="33">
        <v>83</v>
      </c>
      <c r="L299" s="2">
        <v>633</v>
      </c>
      <c r="M299" s="33">
        <v>142</v>
      </c>
      <c r="N299" s="2">
        <v>696</v>
      </c>
      <c r="O299" s="33">
        <v>46</v>
      </c>
      <c r="P299" s="2">
        <v>195</v>
      </c>
      <c r="Q299" s="33">
        <v>282</v>
      </c>
      <c r="R299" s="2">
        <v>773</v>
      </c>
      <c r="S299" s="33">
        <f t="shared" si="178"/>
        <v>957</v>
      </c>
      <c r="T299" s="33">
        <f t="shared" si="179"/>
        <v>1893</v>
      </c>
      <c r="U299" s="35">
        <f t="shared" si="190"/>
        <v>1567.4194763078387</v>
      </c>
      <c r="V299" s="35">
        <f t="shared" si="191"/>
        <v>1282.5805236921613</v>
      </c>
      <c r="W299" s="36">
        <f t="shared" si="192"/>
        <v>6.819080755635477E-117</v>
      </c>
      <c r="X299" s="36"/>
      <c r="Y299" s="37">
        <v>33</v>
      </c>
      <c r="Z299" s="37">
        <v>18</v>
      </c>
      <c r="AA299" s="37">
        <v>35</v>
      </c>
      <c r="AB299" s="37">
        <v>81</v>
      </c>
      <c r="AC299" s="37">
        <v>30</v>
      </c>
      <c r="AD299" s="37">
        <v>78</v>
      </c>
      <c r="AE299" s="37">
        <v>51</v>
      </c>
      <c r="AF299" s="37">
        <v>104</v>
      </c>
      <c r="AG299" s="37">
        <v>41</v>
      </c>
      <c r="AH299" s="37">
        <v>80</v>
      </c>
      <c r="AI299" s="37">
        <v>15</v>
      </c>
      <c r="AJ299" s="37">
        <v>43</v>
      </c>
      <c r="AK299" s="37">
        <v>63</v>
      </c>
      <c r="AL299" s="37">
        <v>98</v>
      </c>
      <c r="AM299" s="30">
        <v>770</v>
      </c>
      <c r="AO299" s="37">
        <v>148</v>
      </c>
      <c r="AP299" s="37">
        <v>116</v>
      </c>
      <c r="AQ299" s="37">
        <v>80</v>
      </c>
      <c r="AR299" s="37">
        <v>155</v>
      </c>
      <c r="AS299" s="37">
        <v>77</v>
      </c>
      <c r="AT299" s="37">
        <v>333</v>
      </c>
      <c r="AU299" s="37">
        <v>88</v>
      </c>
      <c r="AV299" s="37">
        <v>65</v>
      </c>
      <c r="AW299" s="37">
        <v>38</v>
      </c>
      <c r="AX299" s="37">
        <v>80</v>
      </c>
      <c r="AY299" s="37">
        <v>68</v>
      </c>
      <c r="AZ299" s="37">
        <v>100</v>
      </c>
      <c r="BA299" s="37">
        <v>207</v>
      </c>
      <c r="BB299" s="37">
        <v>142</v>
      </c>
      <c r="BC299" s="37">
        <v>126</v>
      </c>
      <c r="BD299" s="37">
        <v>125</v>
      </c>
      <c r="BE299" s="37">
        <v>105</v>
      </c>
      <c r="BF299" s="37">
        <v>67</v>
      </c>
      <c r="BG299" s="37">
        <v>127</v>
      </c>
      <c r="BH299" s="30">
        <f t="shared" si="193"/>
        <v>2247</v>
      </c>
      <c r="BI299" s="37">
        <f t="shared" si="185"/>
        <v>756</v>
      </c>
      <c r="BJ299" s="37">
        <f t="shared" si="186"/>
        <v>1215</v>
      </c>
      <c r="BK299" s="13">
        <f t="shared" si="187"/>
        <v>1971</v>
      </c>
      <c r="BL299" s="38">
        <f t="shared" si="194"/>
        <v>518.103857626441</v>
      </c>
      <c r="BM299" s="38">
        <f t="shared" si="195"/>
        <v>1452.896142373559</v>
      </c>
      <c r="BN299" s="39">
        <f t="shared" si="188"/>
        <v>4.317773334070546E-34</v>
      </c>
      <c r="BO299" s="40"/>
      <c r="BP299" s="13">
        <v>3.05</v>
      </c>
      <c r="BQ299" s="40">
        <v>2.38</v>
      </c>
      <c r="BR299" s="41"/>
      <c r="BS299" s="41"/>
      <c r="BT299" s="41"/>
      <c r="BU299" s="41"/>
      <c r="BV299" s="41"/>
      <c r="BW299" s="41"/>
      <c r="BY299" s="40"/>
      <c r="BZ299" s="40"/>
      <c r="CA299" s="40"/>
    </row>
    <row r="300" spans="1:79" ht="15.75">
      <c r="A300" s="29" t="s">
        <v>278</v>
      </c>
      <c r="B300" s="129" t="s">
        <v>278</v>
      </c>
      <c r="C300" s="30"/>
      <c r="D300" s="31" t="s">
        <v>534</v>
      </c>
      <c r="E300" s="31" t="s">
        <v>817</v>
      </c>
      <c r="F300" s="31" t="s">
        <v>536</v>
      </c>
      <c r="G300" s="32">
        <f t="shared" si="189"/>
        <v>5.6157610034601415</v>
      </c>
      <c r="H300" s="32"/>
      <c r="I300" s="59" t="s">
        <v>785</v>
      </c>
      <c r="J300" s="34" t="s">
        <v>978</v>
      </c>
      <c r="K300" s="33">
        <v>5</v>
      </c>
      <c r="L300" s="2">
        <v>71</v>
      </c>
      <c r="M300" s="33">
        <v>48</v>
      </c>
      <c r="N300" s="2">
        <v>233</v>
      </c>
      <c r="O300" s="33">
        <v>5</v>
      </c>
      <c r="P300" s="2">
        <v>45</v>
      </c>
      <c r="Q300" s="33">
        <v>41</v>
      </c>
      <c r="R300" s="2">
        <v>257</v>
      </c>
      <c r="S300" s="33">
        <f t="shared" si="178"/>
        <v>126</v>
      </c>
      <c r="T300" s="33">
        <f t="shared" si="179"/>
        <v>579</v>
      </c>
      <c r="U300" s="35">
        <f t="shared" si="190"/>
        <v>387.73008098141275</v>
      </c>
      <c r="V300" s="35">
        <f t="shared" si="191"/>
        <v>317.26991901858725</v>
      </c>
      <c r="W300" s="36">
        <f t="shared" si="192"/>
        <v>2.2608826967261542E-87</v>
      </c>
      <c r="X300" s="36"/>
      <c r="Y300" s="37">
        <v>0</v>
      </c>
      <c r="Z300" s="37">
        <v>0</v>
      </c>
      <c r="AA300" s="37">
        <v>2</v>
      </c>
      <c r="AB300" s="37">
        <v>1</v>
      </c>
      <c r="AC300" s="37">
        <v>4</v>
      </c>
      <c r="AD300" s="37">
        <v>17</v>
      </c>
      <c r="AE300" s="37">
        <v>28</v>
      </c>
      <c r="AF300" s="37">
        <v>34</v>
      </c>
      <c r="AG300" s="37">
        <v>8</v>
      </c>
      <c r="AH300" s="37">
        <v>32</v>
      </c>
      <c r="AI300" s="37">
        <v>2</v>
      </c>
      <c r="AJ300" s="37">
        <v>1</v>
      </c>
      <c r="AK300" s="37">
        <v>0</v>
      </c>
      <c r="AL300" s="37">
        <v>2</v>
      </c>
      <c r="AM300" s="30">
        <v>131</v>
      </c>
      <c r="AO300" s="37">
        <v>16</v>
      </c>
      <c r="AP300" s="37">
        <v>21</v>
      </c>
      <c r="AQ300" s="37">
        <v>21</v>
      </c>
      <c r="AR300" s="37">
        <v>15</v>
      </c>
      <c r="AS300" s="37">
        <v>7</v>
      </c>
      <c r="AT300" s="37">
        <v>25</v>
      </c>
      <c r="AU300" s="37">
        <v>8</v>
      </c>
      <c r="AV300" s="37">
        <v>6</v>
      </c>
      <c r="AW300" s="37">
        <v>4</v>
      </c>
      <c r="AX300" s="37">
        <v>9</v>
      </c>
      <c r="AY300" s="37">
        <v>5</v>
      </c>
      <c r="AZ300" s="37">
        <v>6</v>
      </c>
      <c r="BA300" s="37">
        <v>15</v>
      </c>
      <c r="BB300" s="37">
        <v>5</v>
      </c>
      <c r="BC300" s="37">
        <v>16</v>
      </c>
      <c r="BD300" s="37">
        <v>3</v>
      </c>
      <c r="BE300" s="37">
        <v>5</v>
      </c>
      <c r="BF300" s="37">
        <v>6</v>
      </c>
      <c r="BG300" s="37">
        <v>7</v>
      </c>
      <c r="BH300" s="30">
        <f t="shared" si="193"/>
        <v>200</v>
      </c>
      <c r="BI300" s="37">
        <f t="shared" si="185"/>
        <v>65</v>
      </c>
      <c r="BJ300" s="37">
        <f t="shared" si="186"/>
        <v>84</v>
      </c>
      <c r="BK300" s="13">
        <f t="shared" si="187"/>
        <v>149</v>
      </c>
      <c r="BL300" s="38">
        <f t="shared" si="194"/>
        <v>39.1666538743479</v>
      </c>
      <c r="BM300" s="38">
        <f t="shared" si="195"/>
        <v>109.83334612565211</v>
      </c>
      <c r="BN300" s="39">
        <f t="shared" si="188"/>
        <v>1.5258290223874825E-06</v>
      </c>
      <c r="BO300" s="40"/>
      <c r="BP300" s="13">
        <v>8.25</v>
      </c>
      <c r="BQ300" s="40">
        <v>5.66</v>
      </c>
      <c r="BR300" s="41"/>
      <c r="BS300" s="41"/>
      <c r="BT300" s="41"/>
      <c r="BU300" s="41"/>
      <c r="BV300" s="41"/>
      <c r="BW300" s="41"/>
      <c r="BY300" s="40"/>
      <c r="BZ300" s="40"/>
      <c r="CA300" s="40"/>
    </row>
    <row r="301" spans="1:79" ht="15.75">
      <c r="A301" s="29" t="s">
        <v>284</v>
      </c>
      <c r="B301" s="129" t="s">
        <v>284</v>
      </c>
      <c r="C301" s="30"/>
      <c r="D301" s="31" t="s">
        <v>534</v>
      </c>
      <c r="E301" s="31" t="s">
        <v>814</v>
      </c>
      <c r="F301" s="31" t="s">
        <v>536</v>
      </c>
      <c r="G301" s="32">
        <f t="shared" si="189"/>
        <v>2.1299155722967997</v>
      </c>
      <c r="H301" s="32"/>
      <c r="I301" s="59" t="s">
        <v>785</v>
      </c>
      <c r="J301" s="34" t="s">
        <v>979</v>
      </c>
      <c r="K301" s="33">
        <v>2</v>
      </c>
      <c r="L301" s="2">
        <v>58</v>
      </c>
      <c r="M301" s="33">
        <v>4</v>
      </c>
      <c r="N301" s="2">
        <v>69</v>
      </c>
      <c r="O301" s="33">
        <v>1</v>
      </c>
      <c r="P301" s="2">
        <v>9</v>
      </c>
      <c r="Q301" s="33">
        <v>15</v>
      </c>
      <c r="R301" s="2">
        <v>34</v>
      </c>
      <c r="S301" s="33">
        <f t="shared" si="178"/>
        <v>70</v>
      </c>
      <c r="T301" s="33">
        <f t="shared" si="179"/>
        <v>122</v>
      </c>
      <c r="U301" s="35">
        <f t="shared" si="190"/>
        <v>105.59457524600177</v>
      </c>
      <c r="V301" s="35">
        <f t="shared" si="191"/>
        <v>86.40542475399823</v>
      </c>
      <c r="W301" s="36">
        <f t="shared" si="192"/>
        <v>2.423909190448963E-07</v>
      </c>
      <c r="X301" s="36"/>
      <c r="Y301" s="37">
        <v>1</v>
      </c>
      <c r="Z301" s="37">
        <v>0</v>
      </c>
      <c r="AA301" s="37">
        <v>0</v>
      </c>
      <c r="AB301" s="37">
        <v>0</v>
      </c>
      <c r="AC301" s="37">
        <v>0</v>
      </c>
      <c r="AD301" s="37">
        <v>4</v>
      </c>
      <c r="AE301" s="37">
        <v>6</v>
      </c>
      <c r="AF301" s="37">
        <v>6</v>
      </c>
      <c r="AG301" s="37">
        <v>7</v>
      </c>
      <c r="AH301" s="37">
        <v>8</v>
      </c>
      <c r="AI301" s="37">
        <v>2</v>
      </c>
      <c r="AJ301" s="37">
        <v>3</v>
      </c>
      <c r="AK301" s="37">
        <v>1</v>
      </c>
      <c r="AL301" s="37">
        <v>0</v>
      </c>
      <c r="AM301" s="30">
        <v>38</v>
      </c>
      <c r="AO301" s="37">
        <v>7</v>
      </c>
      <c r="AP301" s="37">
        <v>1</v>
      </c>
      <c r="AQ301" s="37">
        <v>3</v>
      </c>
      <c r="AR301" s="37">
        <v>5</v>
      </c>
      <c r="AS301" s="37">
        <v>3</v>
      </c>
      <c r="AT301" s="37">
        <v>14</v>
      </c>
      <c r="AU301" s="37">
        <v>2</v>
      </c>
      <c r="AV301" s="37">
        <v>3</v>
      </c>
      <c r="AW301" s="37">
        <v>1</v>
      </c>
      <c r="AX301" s="37">
        <v>1</v>
      </c>
      <c r="AY301" s="37">
        <v>2</v>
      </c>
      <c r="AZ301" s="37">
        <v>5</v>
      </c>
      <c r="BA301" s="37">
        <v>6</v>
      </c>
      <c r="BB301" s="37">
        <v>7</v>
      </c>
      <c r="BC301" s="37">
        <v>2</v>
      </c>
      <c r="BD301" s="37">
        <v>1</v>
      </c>
      <c r="BE301" s="37">
        <v>3</v>
      </c>
      <c r="BF301" s="37">
        <v>1</v>
      </c>
      <c r="BG301" s="37">
        <v>9</v>
      </c>
      <c r="BH301" s="30">
        <f t="shared" si="193"/>
        <v>76</v>
      </c>
      <c r="BI301" s="37">
        <f t="shared" si="185"/>
        <v>28</v>
      </c>
      <c r="BJ301" s="37">
        <f t="shared" si="186"/>
        <v>43</v>
      </c>
      <c r="BK301" s="13">
        <f t="shared" si="187"/>
        <v>71</v>
      </c>
      <c r="BL301" s="38">
        <f t="shared" si="194"/>
        <v>18.663304866300006</v>
      </c>
      <c r="BM301" s="38">
        <f t="shared" si="195"/>
        <v>52.3366951337</v>
      </c>
      <c r="BN301" s="39">
        <f t="shared" si="188"/>
        <v>0.011827763545236371</v>
      </c>
      <c r="BO301" s="40"/>
      <c r="BP301" s="13">
        <v>5.87</v>
      </c>
      <c r="BQ301" s="40">
        <v>2.06</v>
      </c>
      <c r="BR301" s="41"/>
      <c r="BS301" s="41"/>
      <c r="BT301" s="41"/>
      <c r="BU301" s="41"/>
      <c r="BV301" s="41"/>
      <c r="BW301" s="41"/>
      <c r="BY301" s="40"/>
      <c r="BZ301" s="40"/>
      <c r="CA301" s="40"/>
    </row>
    <row r="302" spans="1:79" ht="15.75">
      <c r="A302" s="29" t="s">
        <v>124</v>
      </c>
      <c r="B302" s="129" t="s">
        <v>124</v>
      </c>
      <c r="C302" s="30"/>
      <c r="D302" s="31" t="s">
        <v>534</v>
      </c>
      <c r="E302" s="31" t="s">
        <v>814</v>
      </c>
      <c r="F302" s="31" t="s">
        <v>816</v>
      </c>
      <c r="G302" s="32">
        <f t="shared" si="189"/>
        <v>12.220827054161965</v>
      </c>
      <c r="H302" s="32"/>
      <c r="I302" s="59" t="s">
        <v>785</v>
      </c>
      <c r="J302" s="59" t="s">
        <v>1114</v>
      </c>
      <c r="K302" s="33">
        <v>0</v>
      </c>
      <c r="L302" s="2">
        <v>9</v>
      </c>
      <c r="M302" s="33">
        <v>1</v>
      </c>
      <c r="N302" s="2">
        <v>11</v>
      </c>
      <c r="O302" s="33">
        <v>1</v>
      </c>
      <c r="P302" s="2">
        <v>7</v>
      </c>
      <c r="Q302" s="33">
        <v>36</v>
      </c>
      <c r="R302" s="2">
        <v>122</v>
      </c>
      <c r="S302" s="33">
        <f t="shared" si="178"/>
        <v>17</v>
      </c>
      <c r="T302" s="33">
        <f t="shared" si="179"/>
        <v>170</v>
      </c>
      <c r="U302" s="35">
        <f t="shared" si="190"/>
        <v>102.84471651563713</v>
      </c>
      <c r="V302" s="35">
        <f t="shared" si="191"/>
        <v>84.15528348436287</v>
      </c>
      <c r="W302" s="36">
        <f t="shared" si="192"/>
        <v>1.6728237575362954E-36</v>
      </c>
      <c r="X302" s="36"/>
      <c r="Y302" s="37">
        <v>0</v>
      </c>
      <c r="Z302" s="37">
        <v>0</v>
      </c>
      <c r="AA302" s="37">
        <v>0</v>
      </c>
      <c r="AB302" s="37">
        <v>1</v>
      </c>
      <c r="AC302" s="37">
        <v>6</v>
      </c>
      <c r="AD302" s="37">
        <v>6</v>
      </c>
      <c r="AE302" s="37">
        <v>15</v>
      </c>
      <c r="AF302" s="37">
        <v>13</v>
      </c>
      <c r="AG302" s="37">
        <v>11</v>
      </c>
      <c r="AH302" s="37">
        <v>10</v>
      </c>
      <c r="AI302" s="37">
        <v>2</v>
      </c>
      <c r="AJ302" s="37">
        <v>3</v>
      </c>
      <c r="AK302" s="37">
        <v>1</v>
      </c>
      <c r="AL302" s="37">
        <v>5</v>
      </c>
      <c r="AM302" s="30">
        <v>73</v>
      </c>
      <c r="AO302" s="37">
        <v>1</v>
      </c>
      <c r="AP302" s="37">
        <v>0</v>
      </c>
      <c r="AQ302" s="37">
        <v>0</v>
      </c>
      <c r="AR302" s="37">
        <v>0</v>
      </c>
      <c r="AS302" s="37">
        <v>0</v>
      </c>
      <c r="AT302" s="37">
        <v>0</v>
      </c>
      <c r="AU302" s="37">
        <v>1</v>
      </c>
      <c r="AV302" s="37">
        <v>0</v>
      </c>
      <c r="AW302" s="37">
        <v>0</v>
      </c>
      <c r="AX302" s="37">
        <v>1</v>
      </c>
      <c r="AY302" s="37">
        <v>0</v>
      </c>
      <c r="AZ302" s="37">
        <v>3</v>
      </c>
      <c r="BA302" s="37">
        <v>1</v>
      </c>
      <c r="BB302" s="37">
        <v>1</v>
      </c>
      <c r="BC302" s="37">
        <v>1</v>
      </c>
      <c r="BD302" s="37">
        <v>1</v>
      </c>
      <c r="BE302" s="37">
        <v>0</v>
      </c>
      <c r="BF302" s="37">
        <v>0</v>
      </c>
      <c r="BG302" s="37">
        <v>1</v>
      </c>
      <c r="BH302" s="30">
        <f t="shared" si="193"/>
        <v>11</v>
      </c>
      <c r="BI302" s="37">
        <f t="shared" si="185"/>
        <v>1</v>
      </c>
      <c r="BJ302" s="37">
        <f t="shared" si="186"/>
        <v>9</v>
      </c>
      <c r="BK302" s="13">
        <f t="shared" si="187"/>
        <v>10</v>
      </c>
      <c r="BL302" s="38">
        <f t="shared" si="194"/>
        <v>2.628634488211268</v>
      </c>
      <c r="BM302" s="38">
        <f t="shared" si="195"/>
        <v>7.371365511788732</v>
      </c>
      <c r="BN302" s="39">
        <f t="shared" si="188"/>
        <v>0.24200238746323943</v>
      </c>
      <c r="BO302" s="40"/>
      <c r="BP302" s="13">
        <v>34.28</v>
      </c>
      <c r="BQ302" s="40">
        <v>11.14</v>
      </c>
      <c r="BR302" s="41"/>
      <c r="BS302" s="41"/>
      <c r="BT302" s="41"/>
      <c r="BU302" s="41"/>
      <c r="BV302" s="41"/>
      <c r="BW302" s="41"/>
      <c r="BY302" s="40"/>
      <c r="BZ302" s="40"/>
      <c r="CA302" s="40"/>
    </row>
    <row r="303" spans="1:79" ht="15.75">
      <c r="A303" s="29" t="s">
        <v>168</v>
      </c>
      <c r="B303" s="129" t="s">
        <v>169</v>
      </c>
      <c r="C303" s="30"/>
      <c r="D303" s="31" t="s">
        <v>537</v>
      </c>
      <c r="E303" s="31" t="s">
        <v>814</v>
      </c>
      <c r="F303" s="31" t="s">
        <v>816</v>
      </c>
      <c r="G303" s="32">
        <f t="shared" si="189"/>
        <v>4.073609018053989</v>
      </c>
      <c r="H303" s="32"/>
      <c r="I303" s="59" t="s">
        <v>785</v>
      </c>
      <c r="J303" s="34" t="s">
        <v>772</v>
      </c>
      <c r="K303" s="33">
        <v>1</v>
      </c>
      <c r="L303" s="2">
        <v>14</v>
      </c>
      <c r="M303" s="33">
        <v>3</v>
      </c>
      <c r="N303" s="2">
        <v>10</v>
      </c>
      <c r="O303" s="33">
        <v>0</v>
      </c>
      <c r="P303" s="2">
        <v>12</v>
      </c>
      <c r="Q303" s="33">
        <v>22</v>
      </c>
      <c r="R303" s="2">
        <v>55</v>
      </c>
      <c r="S303" s="33">
        <f t="shared" si="178"/>
        <v>27</v>
      </c>
      <c r="T303" s="33">
        <f t="shared" si="179"/>
        <v>90</v>
      </c>
      <c r="U303" s="35">
        <f t="shared" si="190"/>
        <v>64.34669429053233</v>
      </c>
      <c r="V303" s="35">
        <f t="shared" si="191"/>
        <v>52.65330570946767</v>
      </c>
      <c r="W303" s="36">
        <f t="shared" si="192"/>
        <v>3.9167058669513665E-12</v>
      </c>
      <c r="X303" s="36"/>
      <c r="Y303" s="37">
        <v>14</v>
      </c>
      <c r="Z303" s="37">
        <v>22</v>
      </c>
      <c r="AA303" s="37">
        <v>1</v>
      </c>
      <c r="AB303" s="37">
        <v>5</v>
      </c>
      <c r="AC303" s="37">
        <v>2</v>
      </c>
      <c r="AD303" s="37">
        <v>2</v>
      </c>
      <c r="AE303" s="37">
        <v>3</v>
      </c>
      <c r="AF303" s="37">
        <v>2</v>
      </c>
      <c r="AG303" s="37">
        <v>3</v>
      </c>
      <c r="AH303" s="37">
        <v>5</v>
      </c>
      <c r="AI303" s="37">
        <v>2</v>
      </c>
      <c r="AJ303" s="37">
        <v>1</v>
      </c>
      <c r="AK303" s="37">
        <v>1</v>
      </c>
      <c r="AL303" s="37">
        <v>3</v>
      </c>
      <c r="AM303" s="30">
        <v>66</v>
      </c>
      <c r="AO303" s="37">
        <v>1</v>
      </c>
      <c r="AP303" s="37">
        <v>0</v>
      </c>
      <c r="AQ303" s="37">
        <v>0</v>
      </c>
      <c r="AR303" s="37">
        <v>0</v>
      </c>
      <c r="AS303" s="37">
        <v>0</v>
      </c>
      <c r="AT303" s="37">
        <v>3</v>
      </c>
      <c r="AU303" s="37">
        <v>0</v>
      </c>
      <c r="AV303" s="37">
        <v>1</v>
      </c>
      <c r="AW303" s="37">
        <v>0</v>
      </c>
      <c r="AX303" s="37">
        <v>1</v>
      </c>
      <c r="AY303" s="37">
        <v>0</v>
      </c>
      <c r="AZ303" s="37">
        <v>2</v>
      </c>
      <c r="BA303" s="37">
        <v>1</v>
      </c>
      <c r="BB303" s="37">
        <v>0</v>
      </c>
      <c r="BC303" s="37">
        <v>1</v>
      </c>
      <c r="BD303" s="37">
        <v>1</v>
      </c>
      <c r="BE303" s="37">
        <v>0</v>
      </c>
      <c r="BF303" s="37">
        <v>0</v>
      </c>
      <c r="BG303" s="37">
        <v>2</v>
      </c>
      <c r="BH303" s="30">
        <f aca="true" t="shared" si="196" ref="BH303:BH308">SUM(AO303:BG303)</f>
        <v>13</v>
      </c>
      <c r="BI303" s="37">
        <f t="shared" si="185"/>
        <v>4</v>
      </c>
      <c r="BJ303" s="37">
        <f t="shared" si="186"/>
        <v>8</v>
      </c>
      <c r="BK303" s="13">
        <f t="shared" si="187"/>
        <v>12</v>
      </c>
      <c r="BL303" s="38">
        <f t="shared" si="194"/>
        <v>3.154361385853522</v>
      </c>
      <c r="BM303" s="38">
        <f t="shared" si="195"/>
        <v>8.845638614146479</v>
      </c>
      <c r="BN303" s="39">
        <f t="shared" si="188"/>
        <v>0.5791899174708885</v>
      </c>
      <c r="BO303" s="40"/>
      <c r="BP303" s="13">
        <v>23.16</v>
      </c>
      <c r="BQ303" s="40">
        <v>3.35</v>
      </c>
      <c r="BR303" s="41"/>
      <c r="BS303" s="41"/>
      <c r="BT303" s="41"/>
      <c r="BU303" s="41"/>
      <c r="BV303" s="41"/>
      <c r="BW303" s="41"/>
      <c r="BY303" s="40"/>
      <c r="BZ303" s="40"/>
      <c r="CA303" s="40"/>
    </row>
    <row r="304" spans="1:79" ht="15.75">
      <c r="A304" s="29" t="s">
        <v>92</v>
      </c>
      <c r="B304" s="130" t="s">
        <v>93</v>
      </c>
      <c r="D304" s="31" t="s">
        <v>537</v>
      </c>
      <c r="E304" s="31" t="s">
        <v>814</v>
      </c>
      <c r="F304" s="31" t="s">
        <v>816</v>
      </c>
      <c r="G304" s="32">
        <f t="shared" si="189"/>
        <v>6.046093384690656</v>
      </c>
      <c r="H304" s="32"/>
      <c r="I304" s="59" t="s">
        <v>785</v>
      </c>
      <c r="J304" s="34" t="s">
        <v>772</v>
      </c>
      <c r="K304" s="33">
        <v>0</v>
      </c>
      <c r="L304" s="2">
        <v>19</v>
      </c>
      <c r="M304" s="33">
        <v>3</v>
      </c>
      <c r="N304" s="2">
        <v>8</v>
      </c>
      <c r="O304" s="33">
        <v>4</v>
      </c>
      <c r="P304" s="2">
        <v>15</v>
      </c>
      <c r="Q304" s="33">
        <v>21</v>
      </c>
      <c r="R304" s="2">
        <v>156</v>
      </c>
      <c r="S304" s="33">
        <f t="shared" si="178"/>
        <v>38</v>
      </c>
      <c r="T304" s="33">
        <f t="shared" si="179"/>
        <v>188</v>
      </c>
      <c r="U304" s="35">
        <f t="shared" si="190"/>
        <v>124.29361461248125</v>
      </c>
      <c r="V304" s="35">
        <f t="shared" si="191"/>
        <v>101.70638538751875</v>
      </c>
      <c r="W304" s="36">
        <f t="shared" si="192"/>
        <v>8.47754789542718E-31</v>
      </c>
      <c r="X304" s="36"/>
      <c r="Y304" s="34">
        <v>14</v>
      </c>
      <c r="Z304" s="34">
        <v>15</v>
      </c>
      <c r="AA304" s="34">
        <v>1</v>
      </c>
      <c r="AB304" s="34">
        <v>4</v>
      </c>
      <c r="AC304" s="34">
        <v>1</v>
      </c>
      <c r="AD304" s="34">
        <v>2</v>
      </c>
      <c r="AE304" s="34">
        <v>2</v>
      </c>
      <c r="AF304" s="34">
        <v>1</v>
      </c>
      <c r="AG304" s="34">
        <v>2</v>
      </c>
      <c r="AH304" s="34">
        <v>3</v>
      </c>
      <c r="AI304" s="34">
        <v>1</v>
      </c>
      <c r="AJ304" s="34">
        <v>0</v>
      </c>
      <c r="AK304" s="34">
        <v>1</v>
      </c>
      <c r="AL304" s="34">
        <v>0</v>
      </c>
      <c r="AM304" s="33">
        <v>47</v>
      </c>
      <c r="AO304" s="37">
        <v>0</v>
      </c>
      <c r="AP304" s="37">
        <v>0</v>
      </c>
      <c r="AQ304" s="37">
        <v>0</v>
      </c>
      <c r="AR304" s="37">
        <v>0</v>
      </c>
      <c r="AS304" s="37">
        <v>0</v>
      </c>
      <c r="AT304" s="37">
        <v>1</v>
      </c>
      <c r="AU304" s="37">
        <v>0</v>
      </c>
      <c r="AV304" s="37">
        <v>0</v>
      </c>
      <c r="AW304" s="37">
        <v>0</v>
      </c>
      <c r="AX304" s="37">
        <v>2</v>
      </c>
      <c r="AY304" s="37">
        <v>1</v>
      </c>
      <c r="AZ304" s="37">
        <v>2</v>
      </c>
      <c r="BA304" s="37">
        <v>2</v>
      </c>
      <c r="BB304" s="37">
        <v>0</v>
      </c>
      <c r="BC304" s="37">
        <v>0</v>
      </c>
      <c r="BD304" s="37">
        <v>0</v>
      </c>
      <c r="BE304" s="37">
        <v>1</v>
      </c>
      <c r="BF304" s="37">
        <v>0</v>
      </c>
      <c r="BG304" s="37">
        <v>2</v>
      </c>
      <c r="BH304" s="30">
        <f t="shared" si="196"/>
        <v>11</v>
      </c>
      <c r="BI304" s="37">
        <f t="shared" si="185"/>
        <v>1</v>
      </c>
      <c r="BJ304" s="37">
        <f t="shared" si="186"/>
        <v>8</v>
      </c>
      <c r="BK304" s="13">
        <f t="shared" si="187"/>
        <v>9</v>
      </c>
      <c r="BL304" s="38">
        <f t="shared" si="194"/>
        <v>2.3657710393901414</v>
      </c>
      <c r="BM304" s="38">
        <f t="shared" si="195"/>
        <v>6.634228960609859</v>
      </c>
      <c r="BN304" s="39">
        <f t="shared" si="188"/>
        <v>0.301028163305519</v>
      </c>
      <c r="BO304" s="40"/>
      <c r="BP304" s="13">
        <v>5.56</v>
      </c>
      <c r="BQ304" s="40">
        <v>6.47</v>
      </c>
      <c r="BR304" s="41"/>
      <c r="BS304" s="41"/>
      <c r="BT304" s="41"/>
      <c r="BU304" s="41"/>
      <c r="BV304" s="41"/>
      <c r="BW304" s="41"/>
      <c r="BY304" s="40"/>
      <c r="BZ304" s="40"/>
      <c r="CA304" s="40"/>
    </row>
    <row r="305" spans="1:79" ht="15.75">
      <c r="A305" s="29" t="s">
        <v>94</v>
      </c>
      <c r="B305" s="130" t="s">
        <v>95</v>
      </c>
      <c r="D305" s="31" t="s">
        <v>332</v>
      </c>
      <c r="E305" s="31" t="s">
        <v>784</v>
      </c>
      <c r="F305" s="31" t="s">
        <v>816</v>
      </c>
      <c r="G305" s="32">
        <f t="shared" si="189"/>
        <v>5.393104113032345</v>
      </c>
      <c r="H305" s="32"/>
      <c r="I305" s="59" t="s">
        <v>785</v>
      </c>
      <c r="J305" s="34" t="s">
        <v>772</v>
      </c>
      <c r="K305" s="33">
        <v>0</v>
      </c>
      <c r="L305" s="2">
        <v>22</v>
      </c>
      <c r="M305" s="33">
        <v>1</v>
      </c>
      <c r="N305" s="2">
        <v>16</v>
      </c>
      <c r="O305" s="33">
        <v>1</v>
      </c>
      <c r="P305" s="2">
        <v>23</v>
      </c>
      <c r="Q305" s="33">
        <v>23</v>
      </c>
      <c r="R305" s="2">
        <v>163</v>
      </c>
      <c r="S305" s="33">
        <f t="shared" si="178"/>
        <v>46</v>
      </c>
      <c r="T305" s="33">
        <f t="shared" si="179"/>
        <v>203</v>
      </c>
      <c r="U305" s="35">
        <f t="shared" si="190"/>
        <v>136.94296477215855</v>
      </c>
      <c r="V305" s="35">
        <f t="shared" si="191"/>
        <v>112.05703522784145</v>
      </c>
      <c r="W305" s="36">
        <f t="shared" si="192"/>
        <v>4.935230101819217E-31</v>
      </c>
      <c r="X305" s="36"/>
      <c r="Y305" s="34">
        <v>2</v>
      </c>
      <c r="Z305" s="34">
        <v>5</v>
      </c>
      <c r="AA305" s="34">
        <v>0</v>
      </c>
      <c r="AB305" s="34">
        <v>3</v>
      </c>
      <c r="AC305" s="34">
        <v>1</v>
      </c>
      <c r="AD305" s="34">
        <v>0</v>
      </c>
      <c r="AE305" s="34">
        <v>1</v>
      </c>
      <c r="AF305" s="34">
        <v>3</v>
      </c>
      <c r="AG305" s="34">
        <v>1</v>
      </c>
      <c r="AH305" s="34">
        <v>2</v>
      </c>
      <c r="AI305" s="34">
        <v>0</v>
      </c>
      <c r="AJ305" s="34">
        <v>3</v>
      </c>
      <c r="AK305" s="34">
        <v>0</v>
      </c>
      <c r="AL305" s="34">
        <v>3</v>
      </c>
      <c r="AM305" s="33">
        <v>24</v>
      </c>
      <c r="AO305" s="37">
        <v>1</v>
      </c>
      <c r="AP305" s="37">
        <v>1</v>
      </c>
      <c r="AQ305" s="37">
        <v>0</v>
      </c>
      <c r="AR305" s="37">
        <v>0</v>
      </c>
      <c r="AS305" s="37">
        <v>0</v>
      </c>
      <c r="AT305" s="37">
        <v>1</v>
      </c>
      <c r="AU305" s="37">
        <v>1</v>
      </c>
      <c r="AV305" s="37">
        <v>0</v>
      </c>
      <c r="AW305" s="37">
        <v>0</v>
      </c>
      <c r="AX305" s="37">
        <v>0</v>
      </c>
      <c r="AY305" s="37">
        <v>0</v>
      </c>
      <c r="AZ305" s="37">
        <v>1</v>
      </c>
      <c r="BA305" s="37">
        <v>0</v>
      </c>
      <c r="BB305" s="37">
        <v>0</v>
      </c>
      <c r="BC305" s="37">
        <v>0</v>
      </c>
      <c r="BD305" s="37">
        <v>1</v>
      </c>
      <c r="BE305" s="37">
        <v>0</v>
      </c>
      <c r="BF305" s="37">
        <v>1</v>
      </c>
      <c r="BG305" s="37">
        <v>2</v>
      </c>
      <c r="BH305" s="30">
        <f t="shared" si="196"/>
        <v>9</v>
      </c>
      <c r="BI305" s="37">
        <f t="shared" si="185"/>
        <v>2</v>
      </c>
      <c r="BJ305" s="37">
        <f t="shared" si="186"/>
        <v>6</v>
      </c>
      <c r="BK305" s="13">
        <f t="shared" si="187"/>
        <v>8</v>
      </c>
      <c r="BL305" s="38">
        <f t="shared" si="194"/>
        <v>2.1029075905690147</v>
      </c>
      <c r="BM305" s="38">
        <f t="shared" si="195"/>
        <v>5.897092409430986</v>
      </c>
      <c r="BN305" s="39">
        <f t="shared" si="188"/>
        <v>0.9341267430647955</v>
      </c>
      <c r="BO305" s="40"/>
      <c r="BP305" s="13">
        <v>22.24</v>
      </c>
      <c r="BQ305" s="40">
        <v>5.33</v>
      </c>
      <c r="BR305" s="41"/>
      <c r="BS305" s="41"/>
      <c r="BT305" s="41"/>
      <c r="BU305" s="41"/>
      <c r="BV305" s="41"/>
      <c r="BW305" s="41"/>
      <c r="BY305" s="40"/>
      <c r="BZ305" s="40"/>
      <c r="CA305" s="40"/>
    </row>
    <row r="306" spans="1:79" ht="15.75">
      <c r="A306" s="29" t="s">
        <v>440</v>
      </c>
      <c r="B306" s="129" t="s">
        <v>440</v>
      </c>
      <c r="C306" s="30"/>
      <c r="D306" s="31" t="s">
        <v>598</v>
      </c>
      <c r="E306" s="31" t="s">
        <v>766</v>
      </c>
      <c r="F306" s="31" t="s">
        <v>816</v>
      </c>
      <c r="G306" s="32">
        <f t="shared" si="189"/>
        <v>2.7077518767064745</v>
      </c>
      <c r="H306" s="32"/>
      <c r="I306" s="59" t="s">
        <v>785</v>
      </c>
      <c r="J306" s="34" t="s">
        <v>1115</v>
      </c>
      <c r="K306" s="33">
        <v>0</v>
      </c>
      <c r="L306" s="2">
        <v>6</v>
      </c>
      <c r="M306" s="33">
        <v>0</v>
      </c>
      <c r="N306" s="2">
        <v>1</v>
      </c>
      <c r="O306" s="33">
        <v>16</v>
      </c>
      <c r="P306" s="2">
        <v>29</v>
      </c>
      <c r="Q306" s="33">
        <v>41</v>
      </c>
      <c r="R306" s="2">
        <v>71</v>
      </c>
      <c r="S306" s="33">
        <f t="shared" si="178"/>
        <v>51</v>
      </c>
      <c r="T306" s="33">
        <f t="shared" si="179"/>
        <v>113</v>
      </c>
      <c r="U306" s="35">
        <f t="shared" si="190"/>
        <v>90.19536635595985</v>
      </c>
      <c r="V306" s="35">
        <f t="shared" si="191"/>
        <v>73.80463364404015</v>
      </c>
      <c r="W306" s="36">
        <f t="shared" si="192"/>
        <v>7.646815905340972E-10</v>
      </c>
      <c r="X306" s="36"/>
      <c r="Y306" s="37">
        <v>28</v>
      </c>
      <c r="Z306" s="37">
        <v>15</v>
      </c>
      <c r="AA306" s="37">
        <v>2</v>
      </c>
      <c r="AB306" s="37">
        <v>7</v>
      </c>
      <c r="AC306" s="37">
        <v>4</v>
      </c>
      <c r="AD306" s="37">
        <v>14</v>
      </c>
      <c r="AE306" s="37">
        <v>10</v>
      </c>
      <c r="AF306" s="37">
        <v>8</v>
      </c>
      <c r="AG306" s="37">
        <v>41</v>
      </c>
      <c r="AH306" s="37">
        <v>45</v>
      </c>
      <c r="AI306" s="37">
        <v>44</v>
      </c>
      <c r="AJ306" s="37">
        <v>60</v>
      </c>
      <c r="AK306" s="37">
        <v>18</v>
      </c>
      <c r="AL306" s="37">
        <v>46</v>
      </c>
      <c r="AM306" s="30">
        <v>342</v>
      </c>
      <c r="AO306" s="37">
        <v>0</v>
      </c>
      <c r="AP306" s="37">
        <v>0</v>
      </c>
      <c r="AQ306" s="37">
        <v>0</v>
      </c>
      <c r="AR306" s="37">
        <v>0</v>
      </c>
      <c r="AS306" s="37">
        <v>0</v>
      </c>
      <c r="AT306" s="37">
        <v>0</v>
      </c>
      <c r="AU306" s="37">
        <v>0</v>
      </c>
      <c r="AV306" s="37">
        <v>0</v>
      </c>
      <c r="AW306" s="37">
        <v>0</v>
      </c>
      <c r="AX306" s="37">
        <v>0</v>
      </c>
      <c r="AY306" s="37">
        <v>0</v>
      </c>
      <c r="AZ306" s="37">
        <v>0</v>
      </c>
      <c r="BA306" s="37">
        <v>0</v>
      </c>
      <c r="BB306" s="37">
        <v>0</v>
      </c>
      <c r="BC306" s="37">
        <v>0</v>
      </c>
      <c r="BD306" s="37">
        <v>0</v>
      </c>
      <c r="BE306" s="37">
        <v>0</v>
      </c>
      <c r="BF306" s="37">
        <v>0</v>
      </c>
      <c r="BG306" s="37">
        <v>0</v>
      </c>
      <c r="BH306" s="30">
        <f t="shared" si="196"/>
        <v>0</v>
      </c>
      <c r="BI306" s="37">
        <f t="shared" si="185"/>
      </c>
      <c r="BJ306" s="37">
        <f t="shared" si="186"/>
      </c>
      <c r="BL306" s="38"/>
      <c r="BM306" s="38"/>
      <c r="BN306" s="39"/>
      <c r="BO306" s="40"/>
      <c r="BP306" s="13">
        <v>2.37</v>
      </c>
      <c r="BQ306" s="40">
        <v>2.76</v>
      </c>
      <c r="BR306" s="41"/>
      <c r="BS306" s="41"/>
      <c r="BT306" s="41"/>
      <c r="BU306" s="41"/>
      <c r="BV306" s="41"/>
      <c r="BW306" s="41"/>
      <c r="BY306" s="40"/>
      <c r="BZ306" s="40"/>
      <c r="CA306" s="40"/>
    </row>
    <row r="307" spans="1:79" ht="15.75">
      <c r="A307" s="29" t="s">
        <v>15</v>
      </c>
      <c r="B307" s="129" t="s">
        <v>16</v>
      </c>
      <c r="C307" s="30"/>
      <c r="D307" s="31" t="s">
        <v>748</v>
      </c>
      <c r="E307" s="31" t="s">
        <v>535</v>
      </c>
      <c r="F307" s="31" t="s">
        <v>815</v>
      </c>
      <c r="G307" s="32">
        <f t="shared" si="189"/>
        <v>10.649577861484</v>
      </c>
      <c r="H307" s="32"/>
      <c r="I307" s="59" t="s">
        <v>785</v>
      </c>
      <c r="J307" s="34" t="s">
        <v>773</v>
      </c>
      <c r="K307" s="33">
        <v>1</v>
      </c>
      <c r="L307" s="2">
        <v>5</v>
      </c>
      <c r="M307" s="33">
        <v>11</v>
      </c>
      <c r="N307" s="2">
        <v>46</v>
      </c>
      <c r="O307" s="33">
        <v>0</v>
      </c>
      <c r="P307" s="2">
        <v>1</v>
      </c>
      <c r="Q307" s="33">
        <v>0</v>
      </c>
      <c r="R307" s="2">
        <v>4</v>
      </c>
      <c r="S307" s="33">
        <f t="shared" si="178"/>
        <v>7</v>
      </c>
      <c r="T307" s="33">
        <f t="shared" si="179"/>
        <v>61</v>
      </c>
      <c r="U307" s="35">
        <f t="shared" si="190"/>
        <v>37.39807873295896</v>
      </c>
      <c r="V307" s="35">
        <f t="shared" si="191"/>
        <v>30.601921267041043</v>
      </c>
      <c r="W307" s="36">
        <f t="shared" si="192"/>
        <v>1.2656957185231349E-13</v>
      </c>
      <c r="X307" s="36"/>
      <c r="Y307" s="37">
        <v>3</v>
      </c>
      <c r="Z307" s="37">
        <v>0</v>
      </c>
      <c r="AA307" s="37">
        <v>1</v>
      </c>
      <c r="AB307" s="37">
        <v>7</v>
      </c>
      <c r="AC307" s="37">
        <v>0</v>
      </c>
      <c r="AD307" s="37">
        <v>0</v>
      </c>
      <c r="AE307" s="37">
        <v>1</v>
      </c>
      <c r="AF307" s="37">
        <v>0</v>
      </c>
      <c r="AG307" s="37">
        <v>1</v>
      </c>
      <c r="AH307" s="37">
        <v>0</v>
      </c>
      <c r="AI307" s="37">
        <v>2</v>
      </c>
      <c r="AJ307" s="37">
        <v>6</v>
      </c>
      <c r="AK307" s="37">
        <v>1</v>
      </c>
      <c r="AL307" s="37">
        <v>4</v>
      </c>
      <c r="AM307" s="30">
        <v>26</v>
      </c>
      <c r="AO307" s="37">
        <v>2</v>
      </c>
      <c r="AP307" s="37">
        <v>0</v>
      </c>
      <c r="AQ307" s="37">
        <v>0</v>
      </c>
      <c r="AR307" s="37">
        <v>11</v>
      </c>
      <c r="AS307" s="37">
        <v>7</v>
      </c>
      <c r="AT307" s="37">
        <v>20</v>
      </c>
      <c r="AU307" s="37">
        <v>1</v>
      </c>
      <c r="AV307" s="37">
        <v>10</v>
      </c>
      <c r="AW307" s="37">
        <v>3</v>
      </c>
      <c r="AX307" s="37">
        <v>1</v>
      </c>
      <c r="AY307" s="37">
        <v>1</v>
      </c>
      <c r="AZ307" s="37">
        <v>7</v>
      </c>
      <c r="BA307" s="37">
        <v>5</v>
      </c>
      <c r="BB307" s="37">
        <v>3</v>
      </c>
      <c r="BC307" s="37">
        <v>3</v>
      </c>
      <c r="BD307" s="37">
        <v>0</v>
      </c>
      <c r="BE307" s="37">
        <v>0</v>
      </c>
      <c r="BF307" s="37">
        <v>0</v>
      </c>
      <c r="BG307" s="37">
        <v>2</v>
      </c>
      <c r="BH307" s="30">
        <f t="shared" si="196"/>
        <v>76</v>
      </c>
      <c r="BI307" s="37">
        <f t="shared" si="185"/>
        <v>52</v>
      </c>
      <c r="BJ307" s="37">
        <f t="shared" si="186"/>
        <v>23</v>
      </c>
      <c r="BK307" s="13">
        <f t="shared" si="187"/>
        <v>75</v>
      </c>
      <c r="BL307" s="38">
        <f aca="true" t="shared" si="197" ref="BL307:BL312">BK307*($BI$412/($BI$412+$BJ$412))</f>
        <v>19.71475866158451</v>
      </c>
      <c r="BM307" s="38">
        <f aca="true" t="shared" si="198" ref="BM307:BM312">BK307*($BJ$412/($BI$412+$BJ$412))</f>
        <v>55.28524133841549</v>
      </c>
      <c r="BN307" s="39">
        <f t="shared" si="188"/>
        <v>2.4741760228879804E-17</v>
      </c>
      <c r="BO307" s="40"/>
      <c r="BP307" s="13">
        <v>10.19</v>
      </c>
      <c r="BQ307" s="40">
        <v>11.17</v>
      </c>
      <c r="BR307" s="41"/>
      <c r="BS307" s="41"/>
      <c r="BT307" s="41"/>
      <c r="BU307" s="41"/>
      <c r="BV307" s="41"/>
      <c r="BW307" s="41"/>
      <c r="BY307" s="40"/>
      <c r="BZ307" s="40"/>
      <c r="CA307" s="40"/>
    </row>
    <row r="308" spans="1:79" ht="15.75">
      <c r="A308" s="29" t="s">
        <v>861</v>
      </c>
      <c r="B308" s="129" t="s">
        <v>862</v>
      </c>
      <c r="C308" s="30"/>
      <c r="D308" s="31" t="s">
        <v>591</v>
      </c>
      <c r="E308" s="31" t="s">
        <v>784</v>
      </c>
      <c r="F308" s="31" t="s">
        <v>816</v>
      </c>
      <c r="G308" s="32">
        <f t="shared" si="189"/>
        <v>2.0622645653898317</v>
      </c>
      <c r="H308" s="32"/>
      <c r="I308" s="59" t="s">
        <v>785</v>
      </c>
      <c r="J308" s="34" t="s">
        <v>980</v>
      </c>
      <c r="K308" s="33">
        <v>9</v>
      </c>
      <c r="L308" s="2">
        <v>114</v>
      </c>
      <c r="M308" s="33">
        <v>11</v>
      </c>
      <c r="N308" s="2">
        <v>81</v>
      </c>
      <c r="O308" s="33">
        <v>1</v>
      </c>
      <c r="P308" s="2">
        <v>20</v>
      </c>
      <c r="Q308" s="33">
        <v>17</v>
      </c>
      <c r="R308" s="2">
        <v>134</v>
      </c>
      <c r="S308" s="33">
        <f t="shared" si="178"/>
        <v>144</v>
      </c>
      <c r="T308" s="33">
        <f t="shared" si="179"/>
        <v>243</v>
      </c>
      <c r="U308" s="35">
        <f t="shared" si="190"/>
        <v>212.8390657302223</v>
      </c>
      <c r="V308" s="35">
        <f t="shared" si="191"/>
        <v>174.1609342697777</v>
      </c>
      <c r="W308" s="36">
        <f t="shared" si="192"/>
        <v>2.0099740239126142E-12</v>
      </c>
      <c r="X308" s="36"/>
      <c r="Y308" s="37">
        <v>4</v>
      </c>
      <c r="Z308" s="37">
        <v>3</v>
      </c>
      <c r="AA308" s="37">
        <v>4</v>
      </c>
      <c r="AB308" s="37">
        <v>25</v>
      </c>
      <c r="AC308" s="37">
        <v>7</v>
      </c>
      <c r="AD308" s="37">
        <v>11</v>
      </c>
      <c r="AE308" s="37">
        <v>5</v>
      </c>
      <c r="AF308" s="37">
        <v>17</v>
      </c>
      <c r="AG308" s="37">
        <v>4</v>
      </c>
      <c r="AH308" s="37">
        <v>8</v>
      </c>
      <c r="AI308" s="37">
        <v>1</v>
      </c>
      <c r="AJ308" s="37">
        <v>0</v>
      </c>
      <c r="AK308" s="37">
        <v>1</v>
      </c>
      <c r="AL308" s="37">
        <v>2</v>
      </c>
      <c r="AM308" s="30">
        <v>92</v>
      </c>
      <c r="AO308" s="37">
        <v>30</v>
      </c>
      <c r="AP308" s="37">
        <v>10</v>
      </c>
      <c r="AQ308" s="37">
        <v>5</v>
      </c>
      <c r="AR308" s="37">
        <v>10</v>
      </c>
      <c r="AS308" s="37">
        <v>6</v>
      </c>
      <c r="AT308" s="37">
        <v>40</v>
      </c>
      <c r="AU308" s="37">
        <v>16</v>
      </c>
      <c r="AV308" s="37">
        <v>7</v>
      </c>
      <c r="AW308" s="37">
        <v>3</v>
      </c>
      <c r="AX308" s="37">
        <v>11</v>
      </c>
      <c r="AY308" s="37">
        <v>10</v>
      </c>
      <c r="AZ308" s="37">
        <v>12</v>
      </c>
      <c r="BA308" s="37">
        <v>26</v>
      </c>
      <c r="BB308" s="37">
        <v>11</v>
      </c>
      <c r="BC308" s="37">
        <v>15</v>
      </c>
      <c r="BD308" s="37">
        <v>11</v>
      </c>
      <c r="BE308" s="37">
        <v>13</v>
      </c>
      <c r="BF308" s="37">
        <v>7</v>
      </c>
      <c r="BG308" s="37">
        <v>16</v>
      </c>
      <c r="BH308" s="30">
        <f t="shared" si="196"/>
        <v>259</v>
      </c>
      <c r="BI308" s="37">
        <f t="shared" si="185"/>
        <v>82</v>
      </c>
      <c r="BJ308" s="37">
        <f t="shared" si="186"/>
        <v>151</v>
      </c>
      <c r="BK308" s="13">
        <f t="shared" si="187"/>
        <v>233</v>
      </c>
      <c r="BL308" s="38">
        <f t="shared" si="197"/>
        <v>61.24718357532255</v>
      </c>
      <c r="BM308" s="38">
        <f t="shared" si="198"/>
        <v>171.75281642467746</v>
      </c>
      <c r="BN308" s="39">
        <f t="shared" si="188"/>
        <v>0.0020110997791612886</v>
      </c>
      <c r="BO308" s="40"/>
      <c r="BP308" s="13">
        <v>2.59</v>
      </c>
      <c r="BQ308" s="40">
        <v>2.15</v>
      </c>
      <c r="BR308" s="41"/>
      <c r="BS308" s="41"/>
      <c r="BT308" s="41"/>
      <c r="BU308" s="41"/>
      <c r="BV308" s="41"/>
      <c r="BW308" s="41"/>
      <c r="BY308" s="40"/>
      <c r="BZ308" s="40"/>
      <c r="CA308" s="40"/>
    </row>
    <row r="309" spans="1:79" ht="15.75">
      <c r="A309" s="29" t="s">
        <v>88</v>
      </c>
      <c r="B309" s="129" t="s">
        <v>88</v>
      </c>
      <c r="C309" s="30"/>
      <c r="D309" s="31" t="s">
        <v>747</v>
      </c>
      <c r="E309" s="31" t="s">
        <v>784</v>
      </c>
      <c r="F309" s="31" t="s">
        <v>815</v>
      </c>
      <c r="G309" s="32">
        <f t="shared" si="189"/>
        <v>2.9141972206078535</v>
      </c>
      <c r="H309" s="32"/>
      <c r="I309" s="59" t="s">
        <v>785</v>
      </c>
      <c r="J309" s="34" t="s">
        <v>5</v>
      </c>
      <c r="K309" s="33">
        <v>1</v>
      </c>
      <c r="L309" s="2">
        <v>10</v>
      </c>
      <c r="M309" s="33">
        <v>11</v>
      </c>
      <c r="N309" s="2">
        <v>16</v>
      </c>
      <c r="O309" s="33">
        <v>6</v>
      </c>
      <c r="P309" s="2">
        <v>9</v>
      </c>
      <c r="Q309" s="33">
        <v>13</v>
      </c>
      <c r="R309" s="2">
        <v>22</v>
      </c>
      <c r="S309" s="33">
        <f t="shared" si="178"/>
        <v>26</v>
      </c>
      <c r="T309" s="33">
        <f t="shared" si="179"/>
        <v>62</v>
      </c>
      <c r="U309" s="35">
        <f t="shared" si="190"/>
        <v>48.39751365441748</v>
      </c>
      <c r="V309" s="35">
        <f t="shared" si="191"/>
        <v>39.60248634558252</v>
      </c>
      <c r="W309" s="36">
        <f t="shared" si="192"/>
        <v>1.593046536872439E-06</v>
      </c>
      <c r="X309" s="36"/>
      <c r="Y309" s="37">
        <v>74</v>
      </c>
      <c r="Z309" s="37">
        <v>39</v>
      </c>
      <c r="AA309" s="37">
        <v>5</v>
      </c>
      <c r="AB309" s="37">
        <v>16</v>
      </c>
      <c r="AC309" s="37">
        <v>3</v>
      </c>
      <c r="AD309" s="37">
        <v>11</v>
      </c>
      <c r="AE309" s="37">
        <v>12</v>
      </c>
      <c r="AF309" s="37">
        <v>23</v>
      </c>
      <c r="AG309" s="37">
        <v>2</v>
      </c>
      <c r="AH309" s="37">
        <v>12</v>
      </c>
      <c r="AI309" s="37">
        <v>3</v>
      </c>
      <c r="AJ309" s="37">
        <v>6</v>
      </c>
      <c r="AK309" s="37">
        <v>43</v>
      </c>
      <c r="AL309" s="37">
        <v>59</v>
      </c>
      <c r="AM309" s="30">
        <v>308</v>
      </c>
      <c r="AO309" s="37">
        <v>2</v>
      </c>
      <c r="AP309" s="37">
        <v>2</v>
      </c>
      <c r="AQ309" s="37">
        <v>1</v>
      </c>
      <c r="AR309" s="37">
        <v>2</v>
      </c>
      <c r="AS309" s="37">
        <v>0</v>
      </c>
      <c r="AT309" s="37">
        <v>8</v>
      </c>
      <c r="AU309" s="37">
        <v>0</v>
      </c>
      <c r="AV309" s="37">
        <v>3</v>
      </c>
      <c r="AW309" s="37">
        <v>0</v>
      </c>
      <c r="AX309" s="37">
        <v>4</v>
      </c>
      <c r="AY309" s="37">
        <v>1</v>
      </c>
      <c r="AZ309" s="37">
        <v>2</v>
      </c>
      <c r="BA309" s="37">
        <v>0</v>
      </c>
      <c r="BB309" s="37">
        <v>6</v>
      </c>
      <c r="BC309" s="37">
        <v>1</v>
      </c>
      <c r="BD309" s="37">
        <v>2</v>
      </c>
      <c r="BE309" s="37">
        <v>5</v>
      </c>
      <c r="BF309" s="37">
        <v>0</v>
      </c>
      <c r="BG309" s="37">
        <v>2</v>
      </c>
      <c r="BH309" s="30">
        <f>SUM(AO309:BG309)</f>
        <v>41</v>
      </c>
      <c r="BI309" s="37">
        <f t="shared" si="185"/>
        <v>13</v>
      </c>
      <c r="BJ309" s="37">
        <f t="shared" si="186"/>
        <v>21</v>
      </c>
      <c r="BK309" s="13">
        <f t="shared" si="187"/>
        <v>34</v>
      </c>
      <c r="BL309" s="38">
        <f t="shared" si="197"/>
        <v>8.937357259918313</v>
      </c>
      <c r="BM309" s="38">
        <f t="shared" si="198"/>
        <v>25.06264274008169</v>
      </c>
      <c r="BN309" s="39">
        <f t="shared" si="188"/>
        <v>0.11346368396879804</v>
      </c>
      <c r="BO309" s="40"/>
      <c r="BP309" s="13">
        <v>3.18</v>
      </c>
      <c r="BQ309" s="40">
        <v>2.68</v>
      </c>
      <c r="BR309" s="41"/>
      <c r="BS309" s="41"/>
      <c r="BT309" s="41"/>
      <c r="BU309" s="41"/>
      <c r="BV309" s="41"/>
      <c r="BW309" s="41"/>
      <c r="BY309" s="40"/>
      <c r="BZ309" s="40"/>
      <c r="CA309" s="40"/>
    </row>
    <row r="310" spans="1:79" ht="15.75">
      <c r="A310" s="29" t="s">
        <v>180</v>
      </c>
      <c r="B310" s="130" t="s">
        <v>180</v>
      </c>
      <c r="D310" s="31" t="s">
        <v>589</v>
      </c>
      <c r="E310" s="31" t="s">
        <v>587</v>
      </c>
      <c r="F310" s="31" t="s">
        <v>815</v>
      </c>
      <c r="G310" s="32">
        <f t="shared" si="189"/>
        <v>2.2725140995372937</v>
      </c>
      <c r="H310" s="32"/>
      <c r="I310" s="59" t="s">
        <v>785</v>
      </c>
      <c r="J310" s="34" t="s">
        <v>6</v>
      </c>
      <c r="K310" s="33">
        <v>118</v>
      </c>
      <c r="L310" s="2">
        <v>1802</v>
      </c>
      <c r="M310" s="33">
        <v>514</v>
      </c>
      <c r="N310" s="2">
        <v>3083</v>
      </c>
      <c r="O310" s="33">
        <v>6</v>
      </c>
      <c r="P310" s="2">
        <v>39</v>
      </c>
      <c r="Q310" s="33">
        <v>6</v>
      </c>
      <c r="R310" s="2">
        <v>51</v>
      </c>
      <c r="S310" s="33">
        <f t="shared" si="178"/>
        <v>1965</v>
      </c>
      <c r="T310" s="33">
        <f t="shared" si="179"/>
        <v>3654</v>
      </c>
      <c r="U310" s="35">
        <f t="shared" si="190"/>
        <v>3090.2912411837706</v>
      </c>
      <c r="V310" s="35">
        <f t="shared" si="191"/>
        <v>2528.7087588162294</v>
      </c>
      <c r="W310" s="36">
        <f t="shared" si="192"/>
        <v>5.062545250896984E-200</v>
      </c>
      <c r="X310" s="36"/>
      <c r="Y310" s="34">
        <v>67</v>
      </c>
      <c r="Z310" s="34">
        <v>149</v>
      </c>
      <c r="AA310" s="34">
        <v>27</v>
      </c>
      <c r="AB310" s="34">
        <v>86</v>
      </c>
      <c r="AC310" s="34">
        <v>42</v>
      </c>
      <c r="AD310" s="34">
        <v>53</v>
      </c>
      <c r="AE310" s="34">
        <v>85</v>
      </c>
      <c r="AF310" s="34">
        <v>122</v>
      </c>
      <c r="AG310" s="34">
        <v>30</v>
      </c>
      <c r="AH310" s="34">
        <v>57</v>
      </c>
      <c r="AI310" s="34">
        <v>12</v>
      </c>
      <c r="AJ310" s="34">
        <v>25</v>
      </c>
      <c r="AK310" s="34">
        <v>8</v>
      </c>
      <c r="AL310" s="34">
        <v>43</v>
      </c>
      <c r="AM310" s="33">
        <v>806</v>
      </c>
      <c r="AO310" s="37">
        <v>230</v>
      </c>
      <c r="AP310" s="37">
        <v>0</v>
      </c>
      <c r="AQ310" s="37">
        <v>2</v>
      </c>
      <c r="AR310" s="37">
        <v>15</v>
      </c>
      <c r="AS310" s="37">
        <v>11</v>
      </c>
      <c r="AT310" s="37">
        <v>36</v>
      </c>
      <c r="AU310" s="37">
        <v>143</v>
      </c>
      <c r="AV310" s="37">
        <v>41</v>
      </c>
      <c r="AW310" s="37">
        <v>11</v>
      </c>
      <c r="AX310" s="37">
        <v>223</v>
      </c>
      <c r="AY310" s="37">
        <v>141</v>
      </c>
      <c r="AZ310" s="37">
        <v>151</v>
      </c>
      <c r="BA310" s="37">
        <v>187</v>
      </c>
      <c r="BB310" s="37">
        <v>102</v>
      </c>
      <c r="BC310" s="37">
        <v>138</v>
      </c>
      <c r="BD310" s="37">
        <v>94</v>
      </c>
      <c r="BE310" s="37">
        <v>121</v>
      </c>
      <c r="BF310" s="37">
        <v>73</v>
      </c>
      <c r="BG310" s="37">
        <v>108</v>
      </c>
      <c r="BH310" s="30">
        <f>SUM(AO310:BG310)</f>
        <v>1827</v>
      </c>
      <c r="BI310" s="37">
        <f t="shared" si="185"/>
        <v>257</v>
      </c>
      <c r="BJ310" s="37">
        <f t="shared" si="186"/>
        <v>1345</v>
      </c>
      <c r="BK310" s="13">
        <f t="shared" si="187"/>
        <v>1602</v>
      </c>
      <c r="BL310" s="38">
        <f t="shared" si="197"/>
        <v>421.1072450114452</v>
      </c>
      <c r="BM310" s="38">
        <f t="shared" si="198"/>
        <v>1180.892754988555</v>
      </c>
      <c r="BN310" s="39">
        <f t="shared" si="188"/>
        <v>1.2258081975151511E-20</v>
      </c>
      <c r="BO310" s="40"/>
      <c r="BP310" s="13">
        <v>3.89</v>
      </c>
      <c r="BQ310" s="40">
        <v>2.28</v>
      </c>
      <c r="BR310" s="41"/>
      <c r="BS310" s="41"/>
      <c r="BT310" s="41"/>
      <c r="BU310" s="41"/>
      <c r="BV310" s="41"/>
      <c r="BW310" s="41"/>
      <c r="BY310" s="40"/>
      <c r="BZ310" s="40"/>
      <c r="CA310" s="40"/>
    </row>
    <row r="311" spans="1:79" ht="15.75">
      <c r="A311" s="29" t="s">
        <v>229</v>
      </c>
      <c r="B311" s="129" t="s">
        <v>229</v>
      </c>
      <c r="C311" s="30"/>
      <c r="D311" s="31" t="s">
        <v>747</v>
      </c>
      <c r="E311" s="31" t="s">
        <v>817</v>
      </c>
      <c r="F311" s="31" t="s">
        <v>536</v>
      </c>
      <c r="G311" s="32">
        <f t="shared" si="189"/>
        <v>3.8774500018227327</v>
      </c>
      <c r="H311" s="32"/>
      <c r="I311" s="59" t="s">
        <v>785</v>
      </c>
      <c r="J311" s="34" t="s">
        <v>85</v>
      </c>
      <c r="K311" s="33">
        <v>22</v>
      </c>
      <c r="L311" s="2">
        <v>210</v>
      </c>
      <c r="M311" s="33">
        <v>34</v>
      </c>
      <c r="N311" s="2">
        <v>186</v>
      </c>
      <c r="O311" s="33">
        <v>128</v>
      </c>
      <c r="P311" s="2">
        <v>317</v>
      </c>
      <c r="Q311" s="33">
        <v>431</v>
      </c>
      <c r="R311" s="2">
        <v>1497</v>
      </c>
      <c r="S311" s="33">
        <f t="shared" si="178"/>
        <v>677</v>
      </c>
      <c r="T311" s="33">
        <f t="shared" si="179"/>
        <v>2148</v>
      </c>
      <c r="U311" s="35">
        <f t="shared" si="190"/>
        <v>1553.6701826560156</v>
      </c>
      <c r="V311" s="35">
        <f t="shared" si="191"/>
        <v>1271.3298173439844</v>
      </c>
      <c r="W311" s="36">
        <f t="shared" si="192"/>
        <v>4.946906765770426E-241</v>
      </c>
      <c r="X311" s="36"/>
      <c r="Y311" s="37">
        <v>55</v>
      </c>
      <c r="Z311" s="37">
        <v>122</v>
      </c>
      <c r="AA311" s="37">
        <v>77</v>
      </c>
      <c r="AB311" s="37">
        <v>170</v>
      </c>
      <c r="AC311" s="37">
        <v>30</v>
      </c>
      <c r="AD311" s="37">
        <v>37</v>
      </c>
      <c r="AE311" s="37">
        <v>39</v>
      </c>
      <c r="AF311" s="37">
        <v>41</v>
      </c>
      <c r="AG311" s="37">
        <v>11</v>
      </c>
      <c r="AH311" s="37">
        <v>19</v>
      </c>
      <c r="AI311" s="37">
        <v>15</v>
      </c>
      <c r="AJ311" s="37">
        <v>31</v>
      </c>
      <c r="AK311" s="37">
        <v>56</v>
      </c>
      <c r="AL311" s="37">
        <v>144</v>
      </c>
      <c r="AM311" s="30">
        <v>847</v>
      </c>
      <c r="AO311" s="37">
        <v>31</v>
      </c>
      <c r="AP311" s="37">
        <v>39</v>
      </c>
      <c r="AQ311" s="37">
        <v>36</v>
      </c>
      <c r="AR311" s="37">
        <v>38</v>
      </c>
      <c r="AS311" s="37">
        <v>16</v>
      </c>
      <c r="AT311" s="37">
        <v>78</v>
      </c>
      <c r="AU311" s="37">
        <v>21</v>
      </c>
      <c r="AV311" s="37">
        <v>11</v>
      </c>
      <c r="AW311" s="37">
        <v>6</v>
      </c>
      <c r="AX311" s="37">
        <v>22</v>
      </c>
      <c r="AY311" s="37">
        <v>22</v>
      </c>
      <c r="AZ311" s="37">
        <v>30</v>
      </c>
      <c r="BA311" s="37">
        <v>31</v>
      </c>
      <c r="BB311" s="37">
        <v>26</v>
      </c>
      <c r="BC311" s="37">
        <v>30</v>
      </c>
      <c r="BD311" s="37">
        <v>17</v>
      </c>
      <c r="BE311" s="37">
        <v>22</v>
      </c>
      <c r="BF311" s="37">
        <v>20</v>
      </c>
      <c r="BG311" s="37">
        <v>26</v>
      </c>
      <c r="BH311" s="30">
        <f>SUM(AO311:BG311)</f>
        <v>522</v>
      </c>
      <c r="BI311" s="37">
        <f t="shared" si="185"/>
        <v>170</v>
      </c>
      <c r="BJ311" s="37">
        <f t="shared" si="186"/>
        <v>255</v>
      </c>
      <c r="BK311" s="13">
        <f t="shared" si="187"/>
        <v>425</v>
      </c>
      <c r="BL311" s="38">
        <f t="shared" si="197"/>
        <v>111.71696574897891</v>
      </c>
      <c r="BM311" s="38">
        <f t="shared" si="198"/>
        <v>313.2830342510211</v>
      </c>
      <c r="BN311" s="39">
        <f t="shared" si="188"/>
        <v>1.339956211863065E-10</v>
      </c>
      <c r="BO311" s="40"/>
      <c r="BP311" s="13">
        <v>2.87</v>
      </c>
      <c r="BQ311" s="40">
        <v>4.28</v>
      </c>
      <c r="BR311" s="41"/>
      <c r="BS311" s="41"/>
      <c r="BT311" s="41"/>
      <c r="BU311" s="41"/>
      <c r="BV311" s="41"/>
      <c r="BW311" s="41"/>
      <c r="BY311" s="40"/>
      <c r="BZ311" s="40"/>
      <c r="CA311" s="40"/>
    </row>
    <row r="312" spans="1:79" ht="15.75">
      <c r="A312" s="29" t="s">
        <v>224</v>
      </c>
      <c r="B312" s="129" t="s">
        <v>224</v>
      </c>
      <c r="C312" s="30"/>
      <c r="D312" s="31" t="s">
        <v>588</v>
      </c>
      <c r="E312" s="31" t="s">
        <v>817</v>
      </c>
      <c r="F312" s="31" t="s">
        <v>536</v>
      </c>
      <c r="G312" s="32">
        <f t="shared" si="189"/>
        <v>5.505544309248724</v>
      </c>
      <c r="H312" s="32"/>
      <c r="I312" s="59" t="s">
        <v>785</v>
      </c>
      <c r="J312" s="34" t="s">
        <v>981</v>
      </c>
      <c r="K312" s="33">
        <v>14</v>
      </c>
      <c r="L312" s="2">
        <v>137</v>
      </c>
      <c r="M312" s="33">
        <v>105</v>
      </c>
      <c r="N312" s="2">
        <v>654</v>
      </c>
      <c r="O312" s="33">
        <v>9</v>
      </c>
      <c r="P312" s="2">
        <v>38</v>
      </c>
      <c r="Q312" s="33">
        <v>27</v>
      </c>
      <c r="R312" s="2">
        <v>106</v>
      </c>
      <c r="S312" s="33">
        <f t="shared" si="178"/>
        <v>198</v>
      </c>
      <c r="T312" s="33">
        <f t="shared" si="179"/>
        <v>892</v>
      </c>
      <c r="U312" s="35">
        <f t="shared" si="190"/>
        <v>599.4692032194891</v>
      </c>
      <c r="V312" s="35">
        <f t="shared" si="191"/>
        <v>490.5307967805108</v>
      </c>
      <c r="W312" s="36">
        <f t="shared" si="192"/>
        <v>6.019613683220506E-132</v>
      </c>
      <c r="X312" s="36"/>
      <c r="Y312" s="37">
        <v>1</v>
      </c>
      <c r="Z312" s="37">
        <v>1</v>
      </c>
      <c r="AA312" s="37">
        <v>2</v>
      </c>
      <c r="AB312" s="37">
        <v>11</v>
      </c>
      <c r="AC312" s="37">
        <v>3</v>
      </c>
      <c r="AD312" s="37">
        <v>3</v>
      </c>
      <c r="AE312" s="37">
        <v>7</v>
      </c>
      <c r="AF312" s="37">
        <v>8</v>
      </c>
      <c r="AG312" s="37">
        <v>8</v>
      </c>
      <c r="AH312" s="37">
        <v>7</v>
      </c>
      <c r="AI312" s="37">
        <v>0</v>
      </c>
      <c r="AJ312" s="37">
        <v>3</v>
      </c>
      <c r="AK312" s="37">
        <v>2</v>
      </c>
      <c r="AL312" s="37">
        <v>6</v>
      </c>
      <c r="AM312" s="30">
        <v>62</v>
      </c>
      <c r="AO312" s="37">
        <v>16</v>
      </c>
      <c r="AP312" s="37">
        <v>42</v>
      </c>
      <c r="AQ312" s="37">
        <v>34</v>
      </c>
      <c r="AR312" s="37">
        <v>36</v>
      </c>
      <c r="AS312" s="37">
        <v>14</v>
      </c>
      <c r="AT312" s="37">
        <v>66</v>
      </c>
      <c r="AU312" s="37">
        <v>9</v>
      </c>
      <c r="AV312" s="37">
        <v>8</v>
      </c>
      <c r="AW312" s="37">
        <v>7</v>
      </c>
      <c r="AX312" s="37">
        <v>18</v>
      </c>
      <c r="AY312" s="37">
        <v>7</v>
      </c>
      <c r="AZ312" s="37">
        <v>26</v>
      </c>
      <c r="BA312" s="37">
        <v>24</v>
      </c>
      <c r="BB312" s="37">
        <v>20</v>
      </c>
      <c r="BC312" s="37">
        <v>20</v>
      </c>
      <c r="BD312" s="37">
        <v>20</v>
      </c>
      <c r="BE312" s="37">
        <v>26</v>
      </c>
      <c r="BF312" s="37">
        <v>10</v>
      </c>
      <c r="BG312" s="37">
        <v>32</v>
      </c>
      <c r="BH312" s="30">
        <f>SUM(AO312:BG312)</f>
        <v>435</v>
      </c>
      <c r="BI312" s="37">
        <f t="shared" si="185"/>
        <v>140</v>
      </c>
      <c r="BJ312" s="37">
        <f t="shared" si="186"/>
        <v>201</v>
      </c>
      <c r="BK312" s="13">
        <f t="shared" si="187"/>
        <v>341</v>
      </c>
      <c r="BL312" s="38">
        <f t="shared" si="197"/>
        <v>89.63643604800426</v>
      </c>
      <c r="BM312" s="38">
        <f t="shared" si="198"/>
        <v>251.36356395199576</v>
      </c>
      <c r="BN312" s="39">
        <f t="shared" si="188"/>
        <v>5.797501036356337E-10</v>
      </c>
      <c r="BO312" s="40"/>
      <c r="BP312" s="13">
        <v>5.32</v>
      </c>
      <c r="BQ312" s="40">
        <v>5.82</v>
      </c>
      <c r="BR312" s="41"/>
      <c r="BS312" s="41"/>
      <c r="BT312" s="41"/>
      <c r="BU312" s="41"/>
      <c r="BV312" s="41"/>
      <c r="BW312" s="41"/>
      <c r="BY312" s="40"/>
      <c r="BZ312" s="40"/>
      <c r="CA312" s="40"/>
    </row>
    <row r="313" spans="1:79" ht="15.75">
      <c r="A313" s="50"/>
      <c r="B313" s="129"/>
      <c r="C313" s="30"/>
      <c r="D313" s="31"/>
      <c r="E313" s="31"/>
      <c r="F313" s="31"/>
      <c r="G313" s="32"/>
      <c r="H313" s="32"/>
      <c r="I313" s="59"/>
      <c r="J313" s="34"/>
      <c r="K313" s="33"/>
      <c r="L313" s="33"/>
      <c r="M313" s="33"/>
      <c r="N313" s="33"/>
      <c r="O313" s="33"/>
      <c r="P313" s="33"/>
      <c r="Q313" s="33"/>
      <c r="R313" s="33"/>
      <c r="S313" s="33">
        <f t="shared" si="178"/>
        <v>0</v>
      </c>
      <c r="T313" s="33">
        <f t="shared" si="179"/>
        <v>0</v>
      </c>
      <c r="U313" s="33"/>
      <c r="V313" s="33"/>
      <c r="W313" s="36"/>
      <c r="X313" s="36"/>
      <c r="Y313" s="37"/>
      <c r="Z313" s="37"/>
      <c r="AA313" s="37"/>
      <c r="AB313" s="37"/>
      <c r="AC313" s="37"/>
      <c r="AD313" s="37"/>
      <c r="AE313" s="37"/>
      <c r="AF313" s="37"/>
      <c r="AG313" s="37"/>
      <c r="AH313" s="37"/>
      <c r="AI313" s="37"/>
      <c r="AJ313" s="37"/>
      <c r="AK313" s="37"/>
      <c r="AL313" s="37"/>
      <c r="AM313" s="30"/>
      <c r="AO313" s="37"/>
      <c r="AP313" s="37"/>
      <c r="AQ313" s="37"/>
      <c r="AR313" s="37"/>
      <c r="AS313" s="37"/>
      <c r="AT313" s="37"/>
      <c r="AU313" s="37"/>
      <c r="AV313" s="37"/>
      <c r="AW313" s="37"/>
      <c r="AX313" s="37"/>
      <c r="AY313" s="37"/>
      <c r="AZ313" s="37"/>
      <c r="BA313" s="37"/>
      <c r="BB313" s="37"/>
      <c r="BC313" s="37"/>
      <c r="BD313" s="37"/>
      <c r="BE313" s="37"/>
      <c r="BF313" s="37"/>
      <c r="BG313" s="37"/>
      <c r="BH313" s="30"/>
      <c r="BI313" s="37">
        <f t="shared" si="185"/>
      </c>
      <c r="BJ313" s="37">
        <f t="shared" si="186"/>
      </c>
      <c r="BL313" s="38"/>
      <c r="BM313" s="38"/>
      <c r="BN313" s="39"/>
      <c r="BO313" s="40"/>
      <c r="BQ313" s="40"/>
      <c r="BR313" s="41"/>
      <c r="BS313" s="41"/>
      <c r="BT313" s="41"/>
      <c r="BU313" s="41"/>
      <c r="BV313" s="41"/>
      <c r="BW313" s="41"/>
      <c r="BY313" s="40"/>
      <c r="BZ313" s="40"/>
      <c r="CA313" s="40"/>
    </row>
    <row r="314" spans="1:79" ht="15.75">
      <c r="A314" s="29" t="s">
        <v>129</v>
      </c>
      <c r="B314" s="129" t="s">
        <v>130</v>
      </c>
      <c r="C314" s="30"/>
      <c r="D314" s="31" t="s">
        <v>821</v>
      </c>
      <c r="E314" s="31" t="s">
        <v>535</v>
      </c>
      <c r="F314" s="31" t="s">
        <v>536</v>
      </c>
      <c r="G314" s="32">
        <f aca="true" t="shared" si="199" ref="G314:G335">($T314/$V$412)/((MAX($S314,1))/$U$412)</f>
        <v>3.82722747076538</v>
      </c>
      <c r="H314" s="32"/>
      <c r="I314" s="59" t="s">
        <v>829</v>
      </c>
      <c r="J314" s="34" t="s">
        <v>982</v>
      </c>
      <c r="K314" s="33">
        <v>26</v>
      </c>
      <c r="L314" s="2">
        <v>266</v>
      </c>
      <c r="M314" s="33">
        <v>112</v>
      </c>
      <c r="N314" s="2">
        <v>582</v>
      </c>
      <c r="O314" s="33">
        <v>69</v>
      </c>
      <c r="P314" s="2">
        <v>178</v>
      </c>
      <c r="Q314" s="33">
        <v>236</v>
      </c>
      <c r="R314" s="2">
        <v>758</v>
      </c>
      <c r="S314" s="33">
        <f t="shared" si="178"/>
        <v>539</v>
      </c>
      <c r="T314" s="33">
        <f t="shared" si="179"/>
        <v>1688</v>
      </c>
      <c r="U314" s="35">
        <f aca="true" t="shared" si="200" ref="U314:U335">(S314+T314)*($S$412/($S$412+$T$412))</f>
        <v>1224.7870785044058</v>
      </c>
      <c r="V314" s="35">
        <f aca="true" t="shared" si="201" ref="V314:V335">(S314+T314)*($T$412/($S$412+$T$412))</f>
        <v>1002.2129214955941</v>
      </c>
      <c r="W314" s="36">
        <f aca="true" t="shared" si="202" ref="W314:W319">CHITEST(S314:T314,U314:V314)</f>
        <v>1.4262314621684789E-187</v>
      </c>
      <c r="X314" s="36"/>
      <c r="Y314" s="37">
        <v>3</v>
      </c>
      <c r="Z314" s="37">
        <v>4</v>
      </c>
      <c r="AA314" s="37">
        <v>3</v>
      </c>
      <c r="AB314" s="37">
        <v>10</v>
      </c>
      <c r="AC314" s="37">
        <v>29</v>
      </c>
      <c r="AD314" s="37">
        <v>85</v>
      </c>
      <c r="AE314" s="37">
        <v>74</v>
      </c>
      <c r="AF314" s="37">
        <v>94</v>
      </c>
      <c r="AG314" s="37">
        <v>77</v>
      </c>
      <c r="AH314" s="37">
        <v>82</v>
      </c>
      <c r="AI314" s="37">
        <v>28</v>
      </c>
      <c r="AJ314" s="37">
        <v>52</v>
      </c>
      <c r="AK314" s="37">
        <v>42</v>
      </c>
      <c r="AL314" s="37">
        <v>65</v>
      </c>
      <c r="AM314" s="30">
        <v>648</v>
      </c>
      <c r="AO314" s="37">
        <v>57</v>
      </c>
      <c r="AP314" s="37">
        <v>90</v>
      </c>
      <c r="AQ314" s="37">
        <v>56</v>
      </c>
      <c r="AR314" s="37">
        <v>84</v>
      </c>
      <c r="AS314" s="37">
        <v>54</v>
      </c>
      <c r="AT314" s="37">
        <v>211</v>
      </c>
      <c r="AU314" s="37">
        <v>40</v>
      </c>
      <c r="AV314" s="37">
        <v>37</v>
      </c>
      <c r="AW314" s="37">
        <v>13</v>
      </c>
      <c r="AX314" s="37">
        <v>22</v>
      </c>
      <c r="AY314" s="37">
        <v>25</v>
      </c>
      <c r="AZ314" s="37">
        <v>36</v>
      </c>
      <c r="BA314" s="37">
        <v>75</v>
      </c>
      <c r="BB314" s="37">
        <v>47</v>
      </c>
      <c r="BC314" s="37">
        <v>50</v>
      </c>
      <c r="BD314" s="37">
        <v>47</v>
      </c>
      <c r="BE314" s="37">
        <v>48</v>
      </c>
      <c r="BF314" s="37">
        <v>18</v>
      </c>
      <c r="BG314" s="37">
        <v>58</v>
      </c>
      <c r="BH314" s="30">
        <f>SUM(AO314:BG314)</f>
        <v>1068</v>
      </c>
      <c r="BI314" s="37">
        <f t="shared" si="185"/>
        <v>439</v>
      </c>
      <c r="BJ314" s="37">
        <f t="shared" si="186"/>
        <v>461</v>
      </c>
      <c r="BK314" s="13">
        <f t="shared" si="187"/>
        <v>900</v>
      </c>
      <c r="BL314" s="38">
        <f aca="true" t="shared" si="203" ref="BL314:BL334">BK314*($BI$412/($BI$412+$BJ$412))</f>
        <v>236.57710393901414</v>
      </c>
      <c r="BM314" s="38">
        <f aca="true" t="shared" si="204" ref="BM314:BM334">BK314*($BJ$412/($BI$412+$BJ$412))</f>
        <v>663.4228960609859</v>
      </c>
      <c r="BN314" s="39">
        <f t="shared" si="188"/>
        <v>4.9334015734385525E-53</v>
      </c>
      <c r="BO314" s="40"/>
      <c r="BP314" s="13">
        <v>3.39</v>
      </c>
      <c r="BQ314" s="40">
        <v>4.05</v>
      </c>
      <c r="BR314" s="41"/>
      <c r="BS314" s="41"/>
      <c r="BT314" s="41"/>
      <c r="BU314" s="41"/>
      <c r="BV314" s="41"/>
      <c r="BW314" s="41"/>
      <c r="BY314" s="40"/>
      <c r="BZ314" s="40"/>
      <c r="CA314" s="40"/>
    </row>
    <row r="315" spans="1:79" ht="15.75">
      <c r="A315" s="29" t="s">
        <v>524</v>
      </c>
      <c r="B315" s="129" t="s">
        <v>524</v>
      </c>
      <c r="C315" s="30"/>
      <c r="D315" s="31" t="s">
        <v>534</v>
      </c>
      <c r="E315" s="31" t="s">
        <v>535</v>
      </c>
      <c r="F315" s="31" t="s">
        <v>536</v>
      </c>
      <c r="G315" s="32">
        <f t="shared" si="199"/>
        <v>3.9031275833777204</v>
      </c>
      <c r="H315" s="32"/>
      <c r="I315" s="59" t="s">
        <v>602</v>
      </c>
      <c r="J315" s="34" t="s">
        <v>774</v>
      </c>
      <c r="K315" s="33">
        <v>30</v>
      </c>
      <c r="L315" s="2">
        <v>145</v>
      </c>
      <c r="M315" s="33">
        <v>88</v>
      </c>
      <c r="N315" s="2">
        <v>251</v>
      </c>
      <c r="O315" s="33">
        <v>8</v>
      </c>
      <c r="P315" s="2">
        <v>44</v>
      </c>
      <c r="Q315" s="33">
        <v>126</v>
      </c>
      <c r="R315" s="2">
        <v>260</v>
      </c>
      <c r="S315" s="33">
        <f t="shared" si="178"/>
        <v>227</v>
      </c>
      <c r="T315" s="33">
        <f t="shared" si="179"/>
        <v>725</v>
      </c>
      <c r="U315" s="35">
        <f t="shared" si="200"/>
        <v>523.5731022614254</v>
      </c>
      <c r="V315" s="35">
        <f t="shared" si="201"/>
        <v>428.42689773857455</v>
      </c>
      <c r="W315" s="36">
        <f t="shared" si="202"/>
        <v>3.596309321475691E-83</v>
      </c>
      <c r="X315" s="36"/>
      <c r="Y315" s="37">
        <v>0</v>
      </c>
      <c r="Z315" s="37">
        <v>10</v>
      </c>
      <c r="AA315" s="37">
        <v>3</v>
      </c>
      <c r="AB315" s="37">
        <v>7</v>
      </c>
      <c r="AC315" s="37">
        <v>20</v>
      </c>
      <c r="AD315" s="37">
        <v>55</v>
      </c>
      <c r="AE315" s="37">
        <v>53</v>
      </c>
      <c r="AF315" s="37">
        <v>45</v>
      </c>
      <c r="AG315" s="37">
        <v>18</v>
      </c>
      <c r="AH315" s="37">
        <v>49</v>
      </c>
      <c r="AI315" s="37">
        <v>2</v>
      </c>
      <c r="AJ315" s="37">
        <v>15</v>
      </c>
      <c r="AK315" s="37">
        <v>3</v>
      </c>
      <c r="AL315" s="37">
        <v>12</v>
      </c>
      <c r="AM315" s="30">
        <v>292</v>
      </c>
      <c r="AO315" s="37">
        <v>67</v>
      </c>
      <c r="AP315" s="37">
        <v>19</v>
      </c>
      <c r="AQ315" s="37">
        <v>8</v>
      </c>
      <c r="AR315" s="37">
        <v>70</v>
      </c>
      <c r="AS315" s="37">
        <v>31</v>
      </c>
      <c r="AT315" s="37">
        <v>109</v>
      </c>
      <c r="AU315" s="37">
        <v>41</v>
      </c>
      <c r="AV315" s="37">
        <v>37</v>
      </c>
      <c r="AW315" s="37">
        <v>6</v>
      </c>
      <c r="AX315" s="37">
        <v>38</v>
      </c>
      <c r="AY315" s="37">
        <v>22</v>
      </c>
      <c r="AZ315" s="37">
        <v>23</v>
      </c>
      <c r="BA315" s="37">
        <v>62</v>
      </c>
      <c r="BB315" s="37">
        <v>39</v>
      </c>
      <c r="BC315" s="37">
        <v>35</v>
      </c>
      <c r="BD315" s="37">
        <v>42</v>
      </c>
      <c r="BE315" s="37">
        <v>33</v>
      </c>
      <c r="BF315" s="37">
        <v>26</v>
      </c>
      <c r="BG315" s="37">
        <v>68</v>
      </c>
      <c r="BH315" s="30">
        <f>SUM(AO315:BG315)</f>
        <v>776</v>
      </c>
      <c r="BI315" s="37">
        <f t="shared" si="185"/>
        <v>294</v>
      </c>
      <c r="BJ315" s="37">
        <f t="shared" si="186"/>
        <v>417</v>
      </c>
      <c r="BK315" s="13">
        <f t="shared" si="187"/>
        <v>711</v>
      </c>
      <c r="BL315" s="38">
        <f t="shared" si="203"/>
        <v>186.8959121118212</v>
      </c>
      <c r="BM315" s="38">
        <f t="shared" si="204"/>
        <v>524.1040878881788</v>
      </c>
      <c r="BN315" s="39">
        <f t="shared" si="188"/>
        <v>7.174600616979083E-20</v>
      </c>
      <c r="BO315" s="40"/>
      <c r="BP315" s="13">
        <v>5.22</v>
      </c>
      <c r="BQ315" s="40">
        <v>3.62</v>
      </c>
      <c r="BR315" s="41"/>
      <c r="BS315" s="41"/>
      <c r="BT315" s="41"/>
      <c r="BU315" s="41"/>
      <c r="BV315" s="41"/>
      <c r="BW315" s="41"/>
      <c r="BY315" s="40"/>
      <c r="BZ315" s="40"/>
      <c r="CA315" s="40"/>
    </row>
    <row r="316" spans="1:79" ht="15.75">
      <c r="A316" s="29" t="s">
        <v>506</v>
      </c>
      <c r="B316" s="129" t="s">
        <v>506</v>
      </c>
      <c r="C316" s="30"/>
      <c r="D316" s="31" t="s">
        <v>331</v>
      </c>
      <c r="E316" s="31" t="s">
        <v>535</v>
      </c>
      <c r="F316" s="31" t="s">
        <v>536</v>
      </c>
      <c r="G316" s="32">
        <f t="shared" si="199"/>
        <v>2.5314570326478356</v>
      </c>
      <c r="H316" s="32"/>
      <c r="I316" s="59" t="s">
        <v>829</v>
      </c>
      <c r="J316" s="34" t="s">
        <v>983</v>
      </c>
      <c r="K316" s="33">
        <v>24</v>
      </c>
      <c r="L316" s="2">
        <v>367</v>
      </c>
      <c r="M316" s="33">
        <v>86</v>
      </c>
      <c r="N316" s="2">
        <v>527</v>
      </c>
      <c r="O316" s="33">
        <v>4</v>
      </c>
      <c r="P316" s="2">
        <v>39</v>
      </c>
      <c r="Q316" s="33">
        <v>44</v>
      </c>
      <c r="R316" s="2">
        <v>242</v>
      </c>
      <c r="S316" s="33">
        <f t="shared" si="178"/>
        <v>434</v>
      </c>
      <c r="T316" s="33">
        <f t="shared" si="179"/>
        <v>899</v>
      </c>
      <c r="U316" s="35">
        <f t="shared" si="200"/>
        <v>733.1123375152102</v>
      </c>
      <c r="V316" s="35">
        <f t="shared" si="201"/>
        <v>599.8876624847898</v>
      </c>
      <c r="W316" s="36">
        <f t="shared" si="202"/>
        <v>6.27540543850631E-61</v>
      </c>
      <c r="X316" s="36"/>
      <c r="Y316" s="37">
        <v>7</v>
      </c>
      <c r="Z316" s="37">
        <v>1</v>
      </c>
      <c r="AA316" s="37">
        <v>0</v>
      </c>
      <c r="AB316" s="37">
        <v>2</v>
      </c>
      <c r="AC316" s="37">
        <v>8</v>
      </c>
      <c r="AD316" s="37">
        <v>9</v>
      </c>
      <c r="AE316" s="37">
        <v>20</v>
      </c>
      <c r="AF316" s="37">
        <v>40</v>
      </c>
      <c r="AG316" s="37">
        <v>14</v>
      </c>
      <c r="AH316" s="37">
        <v>34</v>
      </c>
      <c r="AI316" s="37">
        <v>0</v>
      </c>
      <c r="AJ316" s="37">
        <v>0</v>
      </c>
      <c r="AK316" s="37">
        <v>1</v>
      </c>
      <c r="AL316" s="37">
        <v>0</v>
      </c>
      <c r="AM316" s="30">
        <v>136</v>
      </c>
      <c r="AO316" s="37">
        <v>63</v>
      </c>
      <c r="AP316" s="37">
        <v>34</v>
      </c>
      <c r="AQ316" s="37">
        <v>24</v>
      </c>
      <c r="AR316" s="37">
        <v>96</v>
      </c>
      <c r="AS316" s="37">
        <v>44</v>
      </c>
      <c r="AT316" s="37">
        <v>207</v>
      </c>
      <c r="AU316" s="37">
        <v>34</v>
      </c>
      <c r="AV316" s="37">
        <v>28</v>
      </c>
      <c r="AW316" s="37">
        <v>16</v>
      </c>
      <c r="AX316" s="37">
        <v>22</v>
      </c>
      <c r="AY316" s="37">
        <v>29</v>
      </c>
      <c r="AZ316" s="37">
        <v>42</v>
      </c>
      <c r="BA316" s="37">
        <v>56</v>
      </c>
      <c r="BB316" s="37">
        <v>30</v>
      </c>
      <c r="BC316" s="37">
        <v>36</v>
      </c>
      <c r="BD316" s="37">
        <v>32</v>
      </c>
      <c r="BE316" s="37">
        <v>42</v>
      </c>
      <c r="BF316" s="37">
        <v>24</v>
      </c>
      <c r="BG316" s="37">
        <v>38</v>
      </c>
      <c r="BH316" s="30">
        <f aca="true" t="shared" si="205" ref="BH316:BH324">SUM(AO316:BG316)</f>
        <v>897</v>
      </c>
      <c r="BI316" s="37">
        <f t="shared" si="185"/>
        <v>425</v>
      </c>
      <c r="BJ316" s="37">
        <f t="shared" si="186"/>
        <v>392</v>
      </c>
      <c r="BK316" s="13">
        <f t="shared" si="187"/>
        <v>817</v>
      </c>
      <c r="BL316" s="38">
        <f t="shared" si="203"/>
        <v>214.75943768686062</v>
      </c>
      <c r="BM316" s="38">
        <f t="shared" si="204"/>
        <v>602.2405623131394</v>
      </c>
      <c r="BN316" s="39">
        <f t="shared" si="188"/>
        <v>1.1155603960640703E-62</v>
      </c>
      <c r="BO316" s="40"/>
      <c r="BP316" s="13">
        <v>4.3</v>
      </c>
      <c r="BQ316" s="40">
        <v>2.54</v>
      </c>
      <c r="BR316" s="41"/>
      <c r="BS316" s="41"/>
      <c r="BT316" s="41"/>
      <c r="BU316" s="41"/>
      <c r="BV316" s="41"/>
      <c r="BW316" s="41"/>
      <c r="BY316" s="40"/>
      <c r="BZ316" s="40"/>
      <c r="CA316" s="40"/>
    </row>
    <row r="317" spans="1:79" ht="15.75">
      <c r="A317" s="29" t="s">
        <v>505</v>
      </c>
      <c r="B317" s="130" t="s">
        <v>505</v>
      </c>
      <c r="D317" s="44" t="s">
        <v>534</v>
      </c>
      <c r="E317" s="31" t="s">
        <v>535</v>
      </c>
      <c r="F317" s="31" t="s">
        <v>536</v>
      </c>
      <c r="G317" s="32">
        <f t="shared" si="199"/>
        <v>2.2706836387701568</v>
      </c>
      <c r="H317" s="32"/>
      <c r="I317" s="59" t="s">
        <v>829</v>
      </c>
      <c r="J317" s="34" t="s">
        <v>780</v>
      </c>
      <c r="K317" s="33">
        <v>17</v>
      </c>
      <c r="L317" s="2">
        <v>227</v>
      </c>
      <c r="M317" s="33">
        <v>48</v>
      </c>
      <c r="N317" s="2">
        <v>288</v>
      </c>
      <c r="O317" s="33">
        <v>17</v>
      </c>
      <c r="P317" s="2">
        <v>56</v>
      </c>
      <c r="Q317" s="33">
        <v>36</v>
      </c>
      <c r="R317" s="2">
        <v>217</v>
      </c>
      <c r="S317" s="33">
        <f t="shared" si="178"/>
        <v>317</v>
      </c>
      <c r="T317" s="33">
        <f t="shared" si="179"/>
        <v>589</v>
      </c>
      <c r="U317" s="35">
        <f t="shared" si="200"/>
        <v>498.2744019420708</v>
      </c>
      <c r="V317" s="35">
        <f t="shared" si="201"/>
        <v>407.7255980579292</v>
      </c>
      <c r="W317" s="36">
        <f t="shared" si="202"/>
        <v>9.87801430776905E-34</v>
      </c>
      <c r="X317" s="36"/>
      <c r="Y317" s="34">
        <v>5</v>
      </c>
      <c r="Z317" s="34">
        <v>6</v>
      </c>
      <c r="AA317" s="34">
        <v>6</v>
      </c>
      <c r="AB317" s="34">
        <v>27</v>
      </c>
      <c r="AC317" s="34">
        <v>21</v>
      </c>
      <c r="AD317" s="34">
        <v>50</v>
      </c>
      <c r="AE317" s="34">
        <v>37</v>
      </c>
      <c r="AF317" s="34">
        <v>66</v>
      </c>
      <c r="AG317" s="34">
        <v>32</v>
      </c>
      <c r="AH317" s="34">
        <v>50</v>
      </c>
      <c r="AI317" s="34">
        <v>3</v>
      </c>
      <c r="AJ317" s="34">
        <v>9</v>
      </c>
      <c r="AK317" s="34">
        <v>29</v>
      </c>
      <c r="AL317" s="34">
        <v>33</v>
      </c>
      <c r="AM317" s="33">
        <v>374</v>
      </c>
      <c r="AO317" s="37">
        <v>30</v>
      </c>
      <c r="AP317" s="37">
        <v>19</v>
      </c>
      <c r="AQ317" s="37">
        <v>16</v>
      </c>
      <c r="AR317" s="37">
        <v>52</v>
      </c>
      <c r="AS317" s="37">
        <v>31</v>
      </c>
      <c r="AT317" s="37">
        <v>107</v>
      </c>
      <c r="AU317" s="37">
        <v>17</v>
      </c>
      <c r="AV317" s="37">
        <v>20</v>
      </c>
      <c r="AW317" s="37">
        <v>8</v>
      </c>
      <c r="AX317" s="37">
        <v>13</v>
      </c>
      <c r="AY317" s="37">
        <v>11</v>
      </c>
      <c r="AZ317" s="37">
        <v>17</v>
      </c>
      <c r="BA317" s="37">
        <v>41</v>
      </c>
      <c r="BB317" s="37">
        <v>12</v>
      </c>
      <c r="BC317" s="37">
        <v>19</v>
      </c>
      <c r="BD317" s="37">
        <v>15</v>
      </c>
      <c r="BE317" s="37">
        <v>16</v>
      </c>
      <c r="BF317" s="37">
        <v>10</v>
      </c>
      <c r="BG317" s="37">
        <v>15</v>
      </c>
      <c r="BH317" s="30">
        <f t="shared" si="205"/>
        <v>469</v>
      </c>
      <c r="BI317" s="37">
        <f t="shared" si="185"/>
        <v>235</v>
      </c>
      <c r="BJ317" s="37">
        <f t="shared" si="186"/>
        <v>186</v>
      </c>
      <c r="BK317" s="13">
        <f t="shared" si="187"/>
        <v>421</v>
      </c>
      <c r="BL317" s="38">
        <f t="shared" si="203"/>
        <v>110.66551195369439</v>
      </c>
      <c r="BM317" s="38">
        <f t="shared" si="204"/>
        <v>310.33448804630564</v>
      </c>
      <c r="BN317" s="39">
        <f t="shared" si="188"/>
        <v>4.07530505995763E-43</v>
      </c>
      <c r="BO317" s="40"/>
      <c r="BP317" s="13">
        <v>2.29</v>
      </c>
      <c r="BQ317" s="40">
        <v>2.39</v>
      </c>
      <c r="BR317" s="41"/>
      <c r="BS317" s="41"/>
      <c r="BT317" s="41"/>
      <c r="BU317" s="41"/>
      <c r="BV317" s="41"/>
      <c r="BW317" s="41"/>
      <c r="BY317" s="40"/>
      <c r="BZ317" s="40"/>
      <c r="CA317" s="40"/>
    </row>
    <row r="318" spans="1:79" ht="15.75">
      <c r="A318" s="29" t="s">
        <v>414</v>
      </c>
      <c r="B318" s="129" t="s">
        <v>415</v>
      </c>
      <c r="C318" s="30" t="s">
        <v>218</v>
      </c>
      <c r="D318" s="44" t="s">
        <v>704</v>
      </c>
      <c r="E318" s="31" t="s">
        <v>535</v>
      </c>
      <c r="F318" s="31" t="s">
        <v>536</v>
      </c>
      <c r="G318" s="32">
        <f t="shared" si="199"/>
        <v>7.1843649954770346</v>
      </c>
      <c r="H318" s="32"/>
      <c r="I318" s="59" t="s">
        <v>829</v>
      </c>
      <c r="J318" s="34" t="s">
        <v>348</v>
      </c>
      <c r="K318" s="33">
        <v>3</v>
      </c>
      <c r="L318" s="2">
        <v>20</v>
      </c>
      <c r="M318" s="33">
        <v>3</v>
      </c>
      <c r="N318" s="2">
        <v>69</v>
      </c>
      <c r="O318" s="33">
        <v>1</v>
      </c>
      <c r="P318" s="2">
        <v>9</v>
      </c>
      <c r="Q318" s="33">
        <v>26</v>
      </c>
      <c r="R318" s="2">
        <v>96</v>
      </c>
      <c r="S318" s="33">
        <f t="shared" si="178"/>
        <v>33</v>
      </c>
      <c r="T318" s="33">
        <f t="shared" si="179"/>
        <v>194</v>
      </c>
      <c r="U318" s="35">
        <f t="shared" si="200"/>
        <v>124.84358635855418</v>
      </c>
      <c r="V318" s="35">
        <f t="shared" si="201"/>
        <v>102.15641364144582</v>
      </c>
      <c r="W318" s="36">
        <f t="shared" si="202"/>
        <v>1.6170329521320937E-34</v>
      </c>
      <c r="X318" s="36"/>
      <c r="Y318" s="37">
        <v>0</v>
      </c>
      <c r="Z318" s="37">
        <v>1</v>
      </c>
      <c r="AA318" s="37">
        <v>0</v>
      </c>
      <c r="AB318" s="37">
        <v>2</v>
      </c>
      <c r="AC318" s="37">
        <v>3</v>
      </c>
      <c r="AD318" s="37">
        <v>8</v>
      </c>
      <c r="AE318" s="37">
        <v>7</v>
      </c>
      <c r="AF318" s="37">
        <v>12</v>
      </c>
      <c r="AG318" s="37">
        <v>16</v>
      </c>
      <c r="AH318" s="37">
        <v>14</v>
      </c>
      <c r="AI318" s="37">
        <v>4</v>
      </c>
      <c r="AJ318" s="37">
        <v>0</v>
      </c>
      <c r="AK318" s="37">
        <v>105</v>
      </c>
      <c r="AL318" s="37">
        <v>167</v>
      </c>
      <c r="AM318" s="30">
        <v>339</v>
      </c>
      <c r="AO318" s="37">
        <v>9</v>
      </c>
      <c r="AP318" s="37">
        <v>5</v>
      </c>
      <c r="AQ318" s="37">
        <v>3</v>
      </c>
      <c r="AR318" s="37">
        <v>18</v>
      </c>
      <c r="AS318" s="37">
        <v>8</v>
      </c>
      <c r="AT318" s="37">
        <v>29</v>
      </c>
      <c r="AU318" s="37">
        <v>2</v>
      </c>
      <c r="AV318" s="37">
        <v>3</v>
      </c>
      <c r="AW318" s="37">
        <v>1</v>
      </c>
      <c r="AX318" s="37">
        <v>9</v>
      </c>
      <c r="AY318" s="37">
        <v>1</v>
      </c>
      <c r="AZ318" s="37">
        <v>4</v>
      </c>
      <c r="BA318" s="37">
        <v>7</v>
      </c>
      <c r="BB318" s="37">
        <v>5</v>
      </c>
      <c r="BC318" s="37">
        <v>7</v>
      </c>
      <c r="BD318" s="37">
        <v>4</v>
      </c>
      <c r="BE318" s="37">
        <v>5</v>
      </c>
      <c r="BF318" s="37">
        <v>2</v>
      </c>
      <c r="BG318" s="37">
        <v>11</v>
      </c>
      <c r="BH318" s="30">
        <f t="shared" si="205"/>
        <v>133</v>
      </c>
      <c r="BI318" s="37">
        <f aca="true" t="shared" si="206" ref="BI318:BI363">IF(SUM(AR318:AW318)&gt;0,SUM(AR318:AW318),"")</f>
        <v>61</v>
      </c>
      <c r="BJ318" s="37">
        <f t="shared" si="186"/>
        <v>55</v>
      </c>
      <c r="BK318" s="13">
        <f aca="true" t="shared" si="207" ref="BK318:BK363">IF((BI318+BJ318)&gt;0,(BI318+BJ318),"")</f>
        <v>116</v>
      </c>
      <c r="BL318" s="38">
        <f t="shared" si="203"/>
        <v>30.49216006325071</v>
      </c>
      <c r="BM318" s="38">
        <f t="shared" si="204"/>
        <v>85.50783993674929</v>
      </c>
      <c r="BN318" s="39">
        <f aca="true" t="shared" si="208" ref="BN318:BN363">CHITEST(BI318:BJ318,BL318:BM318)</f>
        <v>1.2353550578871703E-10</v>
      </c>
      <c r="BO318" s="40"/>
      <c r="BP318" s="13">
        <v>6.72</v>
      </c>
      <c r="BQ318" s="40">
        <v>7.63</v>
      </c>
      <c r="BR318" s="41"/>
      <c r="BS318" s="41"/>
      <c r="BT318" s="41"/>
      <c r="BU318" s="41"/>
      <c r="BV318" s="41"/>
      <c r="BW318" s="41"/>
      <c r="BY318" s="40"/>
      <c r="BZ318" s="40"/>
      <c r="CA318" s="40"/>
    </row>
    <row r="319" spans="1:79" ht="15.75">
      <c r="A319" s="50"/>
      <c r="B319" s="130" t="s">
        <v>334</v>
      </c>
      <c r="C319" s="30"/>
      <c r="D319" s="44" t="s">
        <v>821</v>
      </c>
      <c r="E319" s="44" t="s">
        <v>535</v>
      </c>
      <c r="F319" s="44" t="s">
        <v>536</v>
      </c>
      <c r="G319" s="32">
        <f t="shared" si="199"/>
        <v>3.21112766043842</v>
      </c>
      <c r="H319" s="32"/>
      <c r="I319" s="59"/>
      <c r="J319" s="34"/>
      <c r="K319" s="33">
        <v>5</v>
      </c>
      <c r="L319" s="2">
        <v>42</v>
      </c>
      <c r="M319" s="33">
        <v>19</v>
      </c>
      <c r="N319" s="2">
        <v>150</v>
      </c>
      <c r="O319" s="33">
        <v>15</v>
      </c>
      <c r="P319" s="2">
        <v>83</v>
      </c>
      <c r="Q319" s="33">
        <v>56</v>
      </c>
      <c r="R319" s="2">
        <v>156</v>
      </c>
      <c r="S319" s="33">
        <f t="shared" si="178"/>
        <v>145</v>
      </c>
      <c r="T319" s="33">
        <f t="shared" si="179"/>
        <v>381</v>
      </c>
      <c r="U319" s="35">
        <f t="shared" si="200"/>
        <v>289.285138434359</v>
      </c>
      <c r="V319" s="35">
        <f t="shared" si="201"/>
        <v>236.714861565641</v>
      </c>
      <c r="W319" s="36">
        <f t="shared" si="202"/>
        <v>1.1835255095125724E-36</v>
      </c>
      <c r="X319" s="36"/>
      <c r="Y319" s="34">
        <v>0</v>
      </c>
      <c r="Z319" s="34">
        <v>1</v>
      </c>
      <c r="AA319" s="34">
        <v>0</v>
      </c>
      <c r="AB319" s="34">
        <v>3</v>
      </c>
      <c r="AC319" s="34">
        <v>55</v>
      </c>
      <c r="AD319" s="34">
        <v>56</v>
      </c>
      <c r="AE319" s="34">
        <v>86</v>
      </c>
      <c r="AF319" s="34">
        <v>151</v>
      </c>
      <c r="AG319" s="34">
        <v>67</v>
      </c>
      <c r="AH319" s="34">
        <v>113</v>
      </c>
      <c r="AI319" s="34">
        <v>24</v>
      </c>
      <c r="AJ319" s="34">
        <v>65</v>
      </c>
      <c r="AK319" s="34">
        <v>125</v>
      </c>
      <c r="AL319" s="34">
        <v>182</v>
      </c>
      <c r="AM319" s="30"/>
      <c r="AO319" s="34">
        <v>12</v>
      </c>
      <c r="AP319" s="34">
        <v>9</v>
      </c>
      <c r="AQ319" s="34">
        <v>4</v>
      </c>
      <c r="AR319" s="34">
        <v>26</v>
      </c>
      <c r="AS319" s="34">
        <v>13</v>
      </c>
      <c r="AT319" s="34">
        <v>44</v>
      </c>
      <c r="AU319" s="34">
        <v>17</v>
      </c>
      <c r="AV319" s="34">
        <v>4</v>
      </c>
      <c r="AW319" s="34">
        <v>1</v>
      </c>
      <c r="AX319" s="34">
        <v>8</v>
      </c>
      <c r="AY319" s="34">
        <v>6</v>
      </c>
      <c r="AZ319" s="34">
        <v>5</v>
      </c>
      <c r="BA319" s="34">
        <v>9</v>
      </c>
      <c r="BB319" s="34">
        <v>8</v>
      </c>
      <c r="BC319" s="34">
        <v>6</v>
      </c>
      <c r="BD319" s="34">
        <v>10</v>
      </c>
      <c r="BE319" s="34">
        <v>5</v>
      </c>
      <c r="BF319" s="34">
        <v>5</v>
      </c>
      <c r="BG319" s="34">
        <v>2</v>
      </c>
      <c r="BH319" s="30">
        <f t="shared" si="205"/>
        <v>194</v>
      </c>
      <c r="BI319" s="37">
        <f t="shared" si="206"/>
        <v>105</v>
      </c>
      <c r="BJ319" s="37">
        <f aca="true" t="shared" si="209" ref="BJ319:BJ364">IF((AO319+SUM(AY319:BG319))&gt;0,(AO319+SUM(AY319:BG319)),"")</f>
        <v>68</v>
      </c>
      <c r="BK319" s="13">
        <f t="shared" si="207"/>
        <v>173</v>
      </c>
      <c r="BL319" s="38">
        <f t="shared" si="203"/>
        <v>45.47537664605494</v>
      </c>
      <c r="BM319" s="38">
        <f t="shared" si="204"/>
        <v>127.52462335394507</v>
      </c>
      <c r="BN319" s="39">
        <f t="shared" si="208"/>
        <v>8.584984066702408E-25</v>
      </c>
      <c r="BO319" s="40"/>
      <c r="BP319" s="13">
        <v>3.47</v>
      </c>
      <c r="BQ319" s="40">
        <v>3.28</v>
      </c>
      <c r="BR319" s="41"/>
      <c r="BS319" s="41"/>
      <c r="BT319" s="41"/>
      <c r="BU319" s="41"/>
      <c r="BV319" s="41"/>
      <c r="BW319" s="41"/>
      <c r="BY319" s="40"/>
      <c r="BZ319" s="40"/>
      <c r="CA319" s="40"/>
    </row>
    <row r="320" spans="1:79" ht="15.75">
      <c r="A320" s="29" t="s">
        <v>257</v>
      </c>
      <c r="B320" s="129" t="s">
        <v>257</v>
      </c>
      <c r="C320" s="30"/>
      <c r="D320" s="31" t="s">
        <v>537</v>
      </c>
      <c r="E320" s="31" t="s">
        <v>593</v>
      </c>
      <c r="F320" s="31" t="s">
        <v>536</v>
      </c>
      <c r="G320" s="32">
        <f t="shared" si="199"/>
        <v>9.157211464666775</v>
      </c>
      <c r="H320" s="32"/>
      <c r="I320" s="59" t="s">
        <v>829</v>
      </c>
      <c r="J320" s="34" t="s">
        <v>325</v>
      </c>
      <c r="K320" s="33">
        <v>41</v>
      </c>
      <c r="L320" s="2">
        <v>343</v>
      </c>
      <c r="M320" s="33">
        <v>519</v>
      </c>
      <c r="N320" s="2">
        <v>2435</v>
      </c>
      <c r="O320" s="33">
        <v>9</v>
      </c>
      <c r="P320" s="2">
        <v>43</v>
      </c>
      <c r="Q320" s="33">
        <v>88</v>
      </c>
      <c r="R320" s="2">
        <v>225</v>
      </c>
      <c r="S320" s="33">
        <f t="shared" si="178"/>
        <v>436</v>
      </c>
      <c r="T320" s="33">
        <f t="shared" si="179"/>
        <v>3267</v>
      </c>
      <c r="U320" s="35">
        <f t="shared" si="200"/>
        <v>2036.5453757080445</v>
      </c>
      <c r="V320" s="35">
        <f t="shared" si="201"/>
        <v>1666.4546242919555</v>
      </c>
      <c r="W320" s="36">
        <f aca="true" t="shared" si="210" ref="W320:W335">CHITEST(S320:T320,U320:V320)</f>
        <v>0</v>
      </c>
      <c r="X320" s="36"/>
      <c r="Y320" s="37">
        <v>196</v>
      </c>
      <c r="Z320" s="37">
        <v>102</v>
      </c>
      <c r="AA320" s="37">
        <v>18</v>
      </c>
      <c r="AB320" s="37">
        <v>23</v>
      </c>
      <c r="AC320" s="37">
        <v>5</v>
      </c>
      <c r="AD320" s="37">
        <v>13</v>
      </c>
      <c r="AE320" s="37">
        <v>9</v>
      </c>
      <c r="AF320" s="37">
        <v>13</v>
      </c>
      <c r="AG320" s="37">
        <v>3</v>
      </c>
      <c r="AH320" s="37">
        <v>4</v>
      </c>
      <c r="AI320" s="37">
        <v>2</v>
      </c>
      <c r="AJ320" s="37">
        <v>6</v>
      </c>
      <c r="AK320" s="37">
        <v>1</v>
      </c>
      <c r="AL320" s="37">
        <v>3</v>
      </c>
      <c r="AM320" s="30">
        <v>398</v>
      </c>
      <c r="AO320" s="37">
        <v>61</v>
      </c>
      <c r="AP320" s="37">
        <v>18</v>
      </c>
      <c r="AQ320" s="37">
        <v>9</v>
      </c>
      <c r="AR320" s="37">
        <v>15</v>
      </c>
      <c r="AS320" s="37">
        <v>9</v>
      </c>
      <c r="AT320" s="37">
        <v>45</v>
      </c>
      <c r="AU320" s="37">
        <v>29</v>
      </c>
      <c r="AV320" s="37">
        <v>12</v>
      </c>
      <c r="AW320" s="37">
        <v>4</v>
      </c>
      <c r="AX320" s="37">
        <v>39</v>
      </c>
      <c r="AY320" s="37">
        <v>28</v>
      </c>
      <c r="AZ320" s="37">
        <v>36</v>
      </c>
      <c r="BA320" s="37">
        <v>42</v>
      </c>
      <c r="BB320" s="37">
        <v>36</v>
      </c>
      <c r="BC320" s="37">
        <v>33</v>
      </c>
      <c r="BD320" s="37">
        <v>34</v>
      </c>
      <c r="BE320" s="37">
        <v>33</v>
      </c>
      <c r="BF320" s="37">
        <v>15</v>
      </c>
      <c r="BG320" s="37">
        <v>78</v>
      </c>
      <c r="BH320" s="30">
        <f t="shared" si="205"/>
        <v>576</v>
      </c>
      <c r="BI320" s="37">
        <f t="shared" si="206"/>
        <v>114</v>
      </c>
      <c r="BJ320" s="37">
        <f t="shared" si="209"/>
        <v>396</v>
      </c>
      <c r="BK320" s="13">
        <f t="shared" si="207"/>
        <v>510</v>
      </c>
      <c r="BL320" s="38">
        <f t="shared" si="203"/>
        <v>134.0603588987747</v>
      </c>
      <c r="BM320" s="38">
        <f t="shared" si="204"/>
        <v>375.93964110122533</v>
      </c>
      <c r="BN320" s="39">
        <f t="shared" si="208"/>
        <v>0.0435944675676037</v>
      </c>
      <c r="BO320" s="40"/>
      <c r="BP320" s="13">
        <v>11.25</v>
      </c>
      <c r="BQ320" s="40">
        <v>9.24</v>
      </c>
      <c r="BR320" s="41"/>
      <c r="BS320" s="41"/>
      <c r="BT320" s="41"/>
      <c r="BU320" s="41"/>
      <c r="BV320" s="41"/>
      <c r="BW320" s="41"/>
      <c r="BY320" s="40"/>
      <c r="BZ320" s="40"/>
      <c r="CA320" s="40"/>
    </row>
    <row r="321" spans="1:79" ht="15.75">
      <c r="A321" s="29" t="s">
        <v>274</v>
      </c>
      <c r="B321" s="129" t="s">
        <v>274</v>
      </c>
      <c r="C321" s="30" t="s">
        <v>216</v>
      </c>
      <c r="D321" s="31" t="s">
        <v>592</v>
      </c>
      <c r="E321" s="31" t="s">
        <v>784</v>
      </c>
      <c r="F321" s="31" t="s">
        <v>815</v>
      </c>
      <c r="G321" s="32">
        <f t="shared" si="199"/>
        <v>3.3137242589169946</v>
      </c>
      <c r="H321" s="32"/>
      <c r="I321" s="59" t="s">
        <v>829</v>
      </c>
      <c r="J321" s="34" t="s">
        <v>326</v>
      </c>
      <c r="K321" s="33">
        <v>6</v>
      </c>
      <c r="L321" s="2">
        <v>23</v>
      </c>
      <c r="M321" s="33">
        <v>19</v>
      </c>
      <c r="N321" s="2">
        <v>71</v>
      </c>
      <c r="O321" s="33">
        <v>5</v>
      </c>
      <c r="P321" s="2">
        <v>18</v>
      </c>
      <c r="Q321" s="33">
        <v>20</v>
      </c>
      <c r="R321" s="2">
        <v>31</v>
      </c>
      <c r="S321" s="33">
        <f t="shared" si="178"/>
        <v>52</v>
      </c>
      <c r="T321" s="33">
        <f t="shared" si="179"/>
        <v>141</v>
      </c>
      <c r="U321" s="35">
        <f t="shared" si="200"/>
        <v>106.1445469920747</v>
      </c>
      <c r="V321" s="35">
        <f t="shared" si="201"/>
        <v>86.8554530079253</v>
      </c>
      <c r="W321" s="36">
        <f t="shared" si="210"/>
        <v>4.724244378979492E-15</v>
      </c>
      <c r="X321" s="36"/>
      <c r="Y321" s="37">
        <v>11</v>
      </c>
      <c r="Z321" s="37">
        <v>20</v>
      </c>
      <c r="AA321" s="37">
        <v>9</v>
      </c>
      <c r="AB321" s="37">
        <v>44</v>
      </c>
      <c r="AC321" s="37">
        <v>5</v>
      </c>
      <c r="AD321" s="37">
        <v>15</v>
      </c>
      <c r="AE321" s="37">
        <v>4</v>
      </c>
      <c r="AF321" s="37">
        <v>11</v>
      </c>
      <c r="AG321" s="37">
        <v>4</v>
      </c>
      <c r="AH321" s="37">
        <v>3</v>
      </c>
      <c r="AI321" s="37">
        <v>1</v>
      </c>
      <c r="AJ321" s="37">
        <v>7</v>
      </c>
      <c r="AK321" s="37">
        <v>2</v>
      </c>
      <c r="AL321" s="37">
        <v>4</v>
      </c>
      <c r="AM321" s="30">
        <v>140</v>
      </c>
      <c r="AO321" s="37">
        <v>7</v>
      </c>
      <c r="AP321" s="37">
        <v>7</v>
      </c>
      <c r="AQ321" s="37">
        <v>8</v>
      </c>
      <c r="AR321" s="37">
        <v>6</v>
      </c>
      <c r="AS321" s="37">
        <v>2</v>
      </c>
      <c r="AT321" s="37">
        <v>12</v>
      </c>
      <c r="AU321" s="37">
        <v>3</v>
      </c>
      <c r="AV321" s="37">
        <v>1</v>
      </c>
      <c r="AW321" s="37">
        <v>0</v>
      </c>
      <c r="AX321" s="37">
        <v>1</v>
      </c>
      <c r="AY321" s="37">
        <v>3</v>
      </c>
      <c r="AZ321" s="37">
        <v>7</v>
      </c>
      <c r="BA321" s="37">
        <v>14</v>
      </c>
      <c r="BB321" s="37">
        <v>9</v>
      </c>
      <c r="BC321" s="37">
        <v>5</v>
      </c>
      <c r="BD321" s="37">
        <v>7</v>
      </c>
      <c r="BE321" s="37">
        <v>11</v>
      </c>
      <c r="BF321" s="37">
        <v>6</v>
      </c>
      <c r="BG321" s="37">
        <v>9</v>
      </c>
      <c r="BH321" s="30">
        <f t="shared" si="205"/>
        <v>118</v>
      </c>
      <c r="BI321" s="37">
        <f t="shared" si="206"/>
        <v>24</v>
      </c>
      <c r="BJ321" s="37">
        <f t="shared" si="209"/>
        <v>78</v>
      </c>
      <c r="BK321" s="13">
        <f t="shared" si="207"/>
        <v>102</v>
      </c>
      <c r="BL321" s="38">
        <f t="shared" si="203"/>
        <v>26.812071779754937</v>
      </c>
      <c r="BM321" s="38">
        <f t="shared" si="204"/>
        <v>75.18792822024507</v>
      </c>
      <c r="BN321" s="39">
        <f t="shared" si="208"/>
        <v>0.5270347948900762</v>
      </c>
      <c r="BO321" s="40"/>
      <c r="BP321" s="13">
        <v>3.28</v>
      </c>
      <c r="BQ321" s="40">
        <v>3.33</v>
      </c>
      <c r="BR321" s="41"/>
      <c r="BS321" s="41"/>
      <c r="BT321" s="41"/>
      <c r="BU321" s="41"/>
      <c r="BV321" s="41"/>
      <c r="BW321" s="41"/>
      <c r="BY321" s="40"/>
      <c r="BZ321" s="40"/>
      <c r="CA321" s="40"/>
    </row>
    <row r="322" spans="1:79" ht="15.75">
      <c r="A322" s="50"/>
      <c r="B322" s="130" t="s">
        <v>333</v>
      </c>
      <c r="C322" s="30"/>
      <c r="D322" s="44" t="s">
        <v>537</v>
      </c>
      <c r="E322" s="31" t="s">
        <v>535</v>
      </c>
      <c r="F322" s="31" t="s">
        <v>536</v>
      </c>
      <c r="G322" s="32">
        <f t="shared" si="199"/>
        <v>2.855954148526981</v>
      </c>
      <c r="H322" s="32"/>
      <c r="I322" s="59" t="s">
        <v>829</v>
      </c>
      <c r="J322" s="34"/>
      <c r="K322" s="33">
        <v>9</v>
      </c>
      <c r="L322" s="2">
        <v>58</v>
      </c>
      <c r="M322" s="33">
        <v>32</v>
      </c>
      <c r="N322" s="2">
        <v>120</v>
      </c>
      <c r="O322" s="33">
        <v>9</v>
      </c>
      <c r="P322" s="2">
        <v>16</v>
      </c>
      <c r="Q322" s="33">
        <v>20</v>
      </c>
      <c r="R322" s="2">
        <v>43</v>
      </c>
      <c r="S322" s="33">
        <f t="shared" si="178"/>
        <v>92</v>
      </c>
      <c r="T322" s="33">
        <f t="shared" si="179"/>
        <v>215</v>
      </c>
      <c r="U322" s="35">
        <f t="shared" si="200"/>
        <v>168.84132604438824</v>
      </c>
      <c r="V322" s="35">
        <f t="shared" si="201"/>
        <v>138.15867395561176</v>
      </c>
      <c r="W322" s="36">
        <f t="shared" si="210"/>
        <v>1.1939773731862214E-18</v>
      </c>
      <c r="X322" s="36"/>
      <c r="Y322" s="34">
        <v>157</v>
      </c>
      <c r="Z322" s="34">
        <v>23</v>
      </c>
      <c r="AA322" s="34">
        <v>18</v>
      </c>
      <c r="AB322" s="34">
        <v>42</v>
      </c>
      <c r="AC322" s="34">
        <v>6</v>
      </c>
      <c r="AD322" s="34">
        <v>10</v>
      </c>
      <c r="AE322" s="34">
        <v>13</v>
      </c>
      <c r="AF322" s="34">
        <v>18</v>
      </c>
      <c r="AG322" s="34">
        <v>0</v>
      </c>
      <c r="AH322" s="34">
        <v>14</v>
      </c>
      <c r="AI322" s="34">
        <v>10</v>
      </c>
      <c r="AJ322" s="34">
        <v>12</v>
      </c>
      <c r="AK322" s="34">
        <v>6</v>
      </c>
      <c r="AL322" s="34">
        <v>14</v>
      </c>
      <c r="AM322" s="30">
        <v>140</v>
      </c>
      <c r="AO322" s="34">
        <v>9</v>
      </c>
      <c r="AP322" s="34">
        <v>18</v>
      </c>
      <c r="AQ322" s="34">
        <v>7</v>
      </c>
      <c r="AR322" s="34">
        <v>18</v>
      </c>
      <c r="AS322" s="34">
        <v>9</v>
      </c>
      <c r="AT322" s="34">
        <v>34</v>
      </c>
      <c r="AU322" s="34">
        <v>4</v>
      </c>
      <c r="AV322" s="34">
        <v>6</v>
      </c>
      <c r="AW322" s="34">
        <v>2</v>
      </c>
      <c r="AX322" s="34">
        <v>7</v>
      </c>
      <c r="AY322" s="34">
        <v>9</v>
      </c>
      <c r="AZ322" s="34">
        <v>9</v>
      </c>
      <c r="BA322" s="34">
        <v>18</v>
      </c>
      <c r="BB322" s="34">
        <v>11</v>
      </c>
      <c r="BC322" s="34">
        <v>13</v>
      </c>
      <c r="BD322" s="34">
        <v>12</v>
      </c>
      <c r="BE322" s="34">
        <v>14</v>
      </c>
      <c r="BF322" s="34">
        <v>8</v>
      </c>
      <c r="BG322" s="34">
        <v>14</v>
      </c>
      <c r="BH322" s="30">
        <f t="shared" si="205"/>
        <v>222</v>
      </c>
      <c r="BI322" s="37">
        <f t="shared" si="206"/>
        <v>73</v>
      </c>
      <c r="BJ322" s="37">
        <f t="shared" si="209"/>
        <v>117</v>
      </c>
      <c r="BK322" s="13">
        <f t="shared" si="207"/>
        <v>190</v>
      </c>
      <c r="BL322" s="38">
        <f t="shared" si="203"/>
        <v>49.9440552760141</v>
      </c>
      <c r="BM322" s="38">
        <f t="shared" si="204"/>
        <v>140.0559447239859</v>
      </c>
      <c r="BN322" s="39">
        <f t="shared" si="208"/>
        <v>0.00014478065698116116</v>
      </c>
      <c r="BO322" s="40"/>
      <c r="BP322" s="13">
        <v>2.68</v>
      </c>
      <c r="BQ322" s="40">
        <v>2.95</v>
      </c>
      <c r="BR322" s="41"/>
      <c r="BS322" s="41"/>
      <c r="BT322" s="41"/>
      <c r="BU322" s="41"/>
      <c r="BV322" s="41"/>
      <c r="BW322" s="41"/>
      <c r="BY322" s="40"/>
      <c r="BZ322" s="40"/>
      <c r="CA322" s="40"/>
    </row>
    <row r="323" spans="1:79" ht="15.75">
      <c r="A323" s="29" t="s">
        <v>507</v>
      </c>
      <c r="B323" s="129" t="s">
        <v>507</v>
      </c>
      <c r="C323" s="30"/>
      <c r="D323" s="31" t="s">
        <v>750</v>
      </c>
      <c r="E323" s="31" t="s">
        <v>814</v>
      </c>
      <c r="F323" s="31" t="s">
        <v>815</v>
      </c>
      <c r="G323" s="32">
        <f t="shared" si="199"/>
        <v>9.233513774255707</v>
      </c>
      <c r="H323" s="32"/>
      <c r="I323" s="59" t="s">
        <v>829</v>
      </c>
      <c r="J323" s="34" t="s">
        <v>984</v>
      </c>
      <c r="K323" s="33">
        <v>0</v>
      </c>
      <c r="L323" s="2">
        <v>10</v>
      </c>
      <c r="M323" s="33">
        <v>19</v>
      </c>
      <c r="N323" s="2">
        <v>98</v>
      </c>
      <c r="O323" s="33">
        <v>1</v>
      </c>
      <c r="P323" s="2">
        <v>7</v>
      </c>
      <c r="Q323" s="33">
        <v>7</v>
      </c>
      <c r="R323" s="2">
        <v>12</v>
      </c>
      <c r="S323" s="33">
        <f t="shared" si="178"/>
        <v>18</v>
      </c>
      <c r="T323" s="33">
        <f t="shared" si="179"/>
        <v>136</v>
      </c>
      <c r="U323" s="35">
        <f t="shared" si="200"/>
        <v>84.69564889523059</v>
      </c>
      <c r="V323" s="35">
        <f t="shared" si="201"/>
        <v>69.30435110476941</v>
      </c>
      <c r="W323" s="36">
        <f t="shared" si="210"/>
        <v>3.328951992208372E-27</v>
      </c>
      <c r="X323" s="36"/>
      <c r="Y323" s="37">
        <v>53</v>
      </c>
      <c r="Z323" s="37">
        <v>47</v>
      </c>
      <c r="AA323" s="37">
        <v>8</v>
      </c>
      <c r="AB323" s="37">
        <v>17</v>
      </c>
      <c r="AC323" s="37">
        <v>53</v>
      </c>
      <c r="AD323" s="37">
        <v>37</v>
      </c>
      <c r="AE323" s="37">
        <v>52</v>
      </c>
      <c r="AF323" s="37">
        <v>45</v>
      </c>
      <c r="AG323" s="37">
        <v>25</v>
      </c>
      <c r="AH323" s="37">
        <v>33</v>
      </c>
      <c r="AI323" s="37">
        <v>15</v>
      </c>
      <c r="AJ323" s="37">
        <v>45</v>
      </c>
      <c r="AK323" s="37">
        <v>42</v>
      </c>
      <c r="AL323" s="37">
        <v>90</v>
      </c>
      <c r="AM323" s="30">
        <v>562</v>
      </c>
      <c r="AO323" s="37">
        <v>0</v>
      </c>
      <c r="AP323" s="37">
        <v>0</v>
      </c>
      <c r="AQ323" s="37">
        <v>0</v>
      </c>
      <c r="AR323" s="37">
        <v>1</v>
      </c>
      <c r="AS323" s="37">
        <v>0</v>
      </c>
      <c r="AT323" s="37">
        <v>0</v>
      </c>
      <c r="AU323" s="37">
        <v>1</v>
      </c>
      <c r="AV323" s="37">
        <v>0</v>
      </c>
      <c r="AW323" s="37">
        <v>0</v>
      </c>
      <c r="AX323" s="37">
        <v>1</v>
      </c>
      <c r="AY323" s="37">
        <v>5</v>
      </c>
      <c r="AZ323" s="37">
        <v>2</v>
      </c>
      <c r="BA323" s="37">
        <v>0</v>
      </c>
      <c r="BB323" s="37">
        <v>1</v>
      </c>
      <c r="BC323" s="37">
        <v>3</v>
      </c>
      <c r="BD323" s="37">
        <v>1</v>
      </c>
      <c r="BE323" s="37">
        <v>1</v>
      </c>
      <c r="BF323" s="37">
        <v>0</v>
      </c>
      <c r="BG323" s="37">
        <v>0</v>
      </c>
      <c r="BH323" s="30">
        <f t="shared" si="205"/>
        <v>16</v>
      </c>
      <c r="BI323" s="37">
        <f t="shared" si="206"/>
        <v>2</v>
      </c>
      <c r="BJ323" s="37">
        <f t="shared" si="209"/>
        <v>13</v>
      </c>
      <c r="BK323" s="13">
        <f t="shared" si="207"/>
        <v>15</v>
      </c>
      <c r="BL323" s="38">
        <f t="shared" si="203"/>
        <v>3.9429517323169025</v>
      </c>
      <c r="BM323" s="38">
        <f t="shared" si="204"/>
        <v>11.057048267683099</v>
      </c>
      <c r="BN323" s="39">
        <f t="shared" si="208"/>
        <v>0.2544257875753397</v>
      </c>
      <c r="BO323" s="40"/>
      <c r="BP323" s="13">
        <v>24.09</v>
      </c>
      <c r="BQ323" s="40">
        <v>8.67</v>
      </c>
      <c r="BR323" s="41"/>
      <c r="BS323" s="41"/>
      <c r="BT323" s="41"/>
      <c r="BU323" s="41"/>
      <c r="BV323" s="41"/>
      <c r="BW323" s="41"/>
      <c r="BY323" s="40"/>
      <c r="BZ323" s="40"/>
      <c r="CA323" s="40"/>
    </row>
    <row r="324" spans="1:79" ht="15.75">
      <c r="A324" s="29" t="s">
        <v>513</v>
      </c>
      <c r="B324" s="129" t="s">
        <v>513</v>
      </c>
      <c r="C324" s="30"/>
      <c r="D324" s="31" t="s">
        <v>821</v>
      </c>
      <c r="E324" s="31" t="s">
        <v>814</v>
      </c>
      <c r="F324" s="31" t="s">
        <v>816</v>
      </c>
      <c r="G324" s="32">
        <f t="shared" si="199"/>
        <v>3.7477202966096694</v>
      </c>
      <c r="H324" s="32"/>
      <c r="I324" s="59" t="s">
        <v>829</v>
      </c>
      <c r="J324" s="34" t="s">
        <v>86</v>
      </c>
      <c r="K324" s="33">
        <v>0</v>
      </c>
      <c r="L324" s="2">
        <v>2</v>
      </c>
      <c r="M324" s="33">
        <v>1</v>
      </c>
      <c r="N324" s="2">
        <v>4</v>
      </c>
      <c r="O324" s="33">
        <v>15</v>
      </c>
      <c r="P324" s="2">
        <v>73</v>
      </c>
      <c r="Q324" s="33">
        <v>70</v>
      </c>
      <c r="R324" s="2">
        <v>201</v>
      </c>
      <c r="S324" s="33">
        <f t="shared" si="178"/>
        <v>90</v>
      </c>
      <c r="T324" s="33">
        <f t="shared" si="179"/>
        <v>276</v>
      </c>
      <c r="U324" s="35">
        <f t="shared" si="200"/>
        <v>201.28965906269087</v>
      </c>
      <c r="V324" s="35">
        <f t="shared" si="201"/>
        <v>164.71034093730913</v>
      </c>
      <c r="W324" s="36">
        <f t="shared" si="210"/>
        <v>1.3848683456798203E-31</v>
      </c>
      <c r="X324" s="36"/>
      <c r="Y324" s="37">
        <v>0</v>
      </c>
      <c r="Z324" s="37">
        <v>1</v>
      </c>
      <c r="AA324" s="37">
        <v>1</v>
      </c>
      <c r="AB324" s="37">
        <v>0</v>
      </c>
      <c r="AC324" s="37">
        <v>31</v>
      </c>
      <c r="AD324" s="37">
        <v>26</v>
      </c>
      <c r="AE324" s="37">
        <v>22</v>
      </c>
      <c r="AF324" s="37">
        <v>16</v>
      </c>
      <c r="AG324" s="37">
        <v>23</v>
      </c>
      <c r="AH324" s="37">
        <v>20</v>
      </c>
      <c r="AI324" s="37">
        <v>4</v>
      </c>
      <c r="AJ324" s="37">
        <v>9</v>
      </c>
      <c r="AK324" s="37">
        <v>19</v>
      </c>
      <c r="AL324" s="37">
        <v>9</v>
      </c>
      <c r="AM324" s="30">
        <v>181</v>
      </c>
      <c r="AO324" s="37">
        <v>2</v>
      </c>
      <c r="AP324" s="37">
        <v>0</v>
      </c>
      <c r="AQ324" s="37">
        <v>0</v>
      </c>
      <c r="AR324" s="37">
        <v>1</v>
      </c>
      <c r="AS324" s="37">
        <v>2</v>
      </c>
      <c r="AT324" s="37">
        <v>1</v>
      </c>
      <c r="AU324" s="37">
        <v>1</v>
      </c>
      <c r="AV324" s="37">
        <v>0</v>
      </c>
      <c r="AW324" s="37">
        <v>0</v>
      </c>
      <c r="AX324" s="37">
        <v>0</v>
      </c>
      <c r="AY324" s="37">
        <v>2</v>
      </c>
      <c r="AZ324" s="37">
        <v>2</v>
      </c>
      <c r="BA324" s="37">
        <v>0</v>
      </c>
      <c r="BB324" s="37">
        <v>0</v>
      </c>
      <c r="BC324" s="37">
        <v>1</v>
      </c>
      <c r="BD324" s="37">
        <v>2</v>
      </c>
      <c r="BE324" s="37">
        <v>0</v>
      </c>
      <c r="BF324" s="37">
        <v>0</v>
      </c>
      <c r="BG324" s="37">
        <v>2</v>
      </c>
      <c r="BH324" s="30">
        <f t="shared" si="205"/>
        <v>16</v>
      </c>
      <c r="BI324" s="37">
        <f t="shared" si="206"/>
        <v>5</v>
      </c>
      <c r="BJ324" s="37">
        <f t="shared" si="209"/>
        <v>11</v>
      </c>
      <c r="BK324" s="13">
        <f t="shared" si="207"/>
        <v>16</v>
      </c>
      <c r="BL324" s="38">
        <f t="shared" si="203"/>
        <v>4.205815181138029</v>
      </c>
      <c r="BM324" s="38">
        <f t="shared" si="204"/>
        <v>11.794184818861972</v>
      </c>
      <c r="BN324" s="39">
        <f t="shared" si="208"/>
        <v>0.6519551382493205</v>
      </c>
      <c r="BO324" s="40"/>
      <c r="BP324" s="13">
        <v>4.39</v>
      </c>
      <c r="BQ324" s="40">
        <v>3.66</v>
      </c>
      <c r="BR324" s="41"/>
      <c r="BS324" s="41"/>
      <c r="BT324" s="41"/>
      <c r="BU324" s="41"/>
      <c r="BV324" s="41"/>
      <c r="BW324" s="41"/>
      <c r="BY324" s="40"/>
      <c r="BZ324" s="40"/>
      <c r="CA324" s="40"/>
    </row>
    <row r="325" spans="1:75" ht="15.75">
      <c r="A325" s="29" t="s">
        <v>887</v>
      </c>
      <c r="B325" s="129" t="s">
        <v>57</v>
      </c>
      <c r="C325" s="30"/>
      <c r="D325" s="31" t="s">
        <v>534</v>
      </c>
      <c r="E325" s="31" t="s">
        <v>535</v>
      </c>
      <c r="F325" s="31" t="s">
        <v>536</v>
      </c>
      <c r="G325" s="32">
        <f t="shared" si="199"/>
        <v>2.7757106022084326</v>
      </c>
      <c r="H325" s="32"/>
      <c r="I325" s="59" t="s">
        <v>829</v>
      </c>
      <c r="J325" s="34" t="s">
        <v>1124</v>
      </c>
      <c r="K325" s="33">
        <v>77</v>
      </c>
      <c r="L325" s="2">
        <v>585</v>
      </c>
      <c r="M325" s="33">
        <v>367</v>
      </c>
      <c r="N325" s="2">
        <v>1151</v>
      </c>
      <c r="O325" s="33">
        <v>267</v>
      </c>
      <c r="P325" s="2">
        <v>785</v>
      </c>
      <c r="Q325" s="33">
        <v>635</v>
      </c>
      <c r="R325" s="2">
        <v>1740</v>
      </c>
      <c r="S325" s="33">
        <f t="shared" si="178"/>
        <v>1714</v>
      </c>
      <c r="T325" s="33">
        <f t="shared" si="179"/>
        <v>3893</v>
      </c>
      <c r="U325" s="35">
        <f t="shared" si="200"/>
        <v>3083.6915802308954</v>
      </c>
      <c r="V325" s="35">
        <f t="shared" si="201"/>
        <v>2523.3084197691046</v>
      </c>
      <c r="W325" s="36">
        <f t="shared" si="210"/>
        <v>6.044514542709737E-296</v>
      </c>
      <c r="X325" s="36"/>
      <c r="Y325" s="37">
        <v>5</v>
      </c>
      <c r="Z325" s="37">
        <v>4</v>
      </c>
      <c r="AA325" s="37">
        <v>15</v>
      </c>
      <c r="AB325" s="37">
        <v>37</v>
      </c>
      <c r="AC325" s="37">
        <v>147</v>
      </c>
      <c r="AD325" s="37">
        <v>250</v>
      </c>
      <c r="AE325" s="37">
        <v>214</v>
      </c>
      <c r="AF325" s="37">
        <v>458</v>
      </c>
      <c r="AG325" s="37">
        <v>367</v>
      </c>
      <c r="AH325" s="37">
        <v>601</v>
      </c>
      <c r="AI325" s="37">
        <v>60</v>
      </c>
      <c r="AJ325" s="37">
        <v>174</v>
      </c>
      <c r="AK325" s="37">
        <v>90</v>
      </c>
      <c r="AL325" s="37">
        <v>198</v>
      </c>
      <c r="AM325" s="30">
        <v>2620</v>
      </c>
      <c r="AO325" s="34">
        <v>112</v>
      </c>
      <c r="AP325" s="34">
        <v>50</v>
      </c>
      <c r="AQ325" s="34">
        <v>50</v>
      </c>
      <c r="AR325" s="34">
        <v>188</v>
      </c>
      <c r="AS325" s="34">
        <v>92</v>
      </c>
      <c r="AT325" s="34">
        <v>393</v>
      </c>
      <c r="AU325" s="34">
        <v>72</v>
      </c>
      <c r="AV325" s="34">
        <v>78</v>
      </c>
      <c r="AW325" s="34">
        <v>21</v>
      </c>
      <c r="AX325" s="34">
        <v>50</v>
      </c>
      <c r="AY325" s="34">
        <v>37</v>
      </c>
      <c r="AZ325" s="34">
        <v>60</v>
      </c>
      <c r="BA325" s="34">
        <v>90</v>
      </c>
      <c r="BB325" s="34">
        <v>71</v>
      </c>
      <c r="BC325" s="34">
        <v>61</v>
      </c>
      <c r="BD325" s="34">
        <v>77</v>
      </c>
      <c r="BE325" s="34">
        <v>82</v>
      </c>
      <c r="BF325" s="34">
        <v>27</v>
      </c>
      <c r="BG325" s="34">
        <v>61</v>
      </c>
      <c r="BH325" s="30">
        <f aca="true" t="shared" si="211" ref="BH325:BH335">SUM(AO325:BG325)</f>
        <v>1672</v>
      </c>
      <c r="BI325" s="37">
        <f t="shared" si="206"/>
        <v>844</v>
      </c>
      <c r="BJ325" s="37">
        <f t="shared" si="209"/>
        <v>678</v>
      </c>
      <c r="BK325" s="13">
        <f t="shared" si="207"/>
        <v>1522</v>
      </c>
      <c r="BL325" s="38">
        <f t="shared" si="203"/>
        <v>400.078169105755</v>
      </c>
      <c r="BM325" s="38">
        <f t="shared" si="204"/>
        <v>1121.921830894245</v>
      </c>
      <c r="BN325" s="39">
        <f t="shared" si="208"/>
        <v>2.4347667239316255E-147</v>
      </c>
      <c r="BO325" s="40"/>
      <c r="BP325" s="13">
        <v>2.7</v>
      </c>
      <c r="BQ325" s="40">
        <v>2.83</v>
      </c>
      <c r="BR325" s="41"/>
      <c r="BS325" s="41"/>
      <c r="BT325" s="41"/>
      <c r="BU325" s="41"/>
      <c r="BV325" s="41"/>
      <c r="BW325" s="41"/>
    </row>
    <row r="326" spans="1:79" ht="15.75">
      <c r="A326" s="29" t="s">
        <v>804</v>
      </c>
      <c r="B326" s="129" t="s">
        <v>804</v>
      </c>
      <c r="C326" s="30"/>
      <c r="D326" s="31" t="s">
        <v>534</v>
      </c>
      <c r="E326" s="31" t="s">
        <v>535</v>
      </c>
      <c r="F326" s="31" t="s">
        <v>536</v>
      </c>
      <c r="G326" s="32">
        <f t="shared" si="199"/>
        <v>4.155897280355246</v>
      </c>
      <c r="H326" s="32"/>
      <c r="I326" s="59" t="s">
        <v>829</v>
      </c>
      <c r="J326" s="34" t="s">
        <v>985</v>
      </c>
      <c r="K326" s="33">
        <v>9</v>
      </c>
      <c r="L326" s="2">
        <v>367</v>
      </c>
      <c r="M326" s="33">
        <v>42</v>
      </c>
      <c r="N326" s="2">
        <v>812</v>
      </c>
      <c r="O326" s="33">
        <v>12</v>
      </c>
      <c r="P326" s="2">
        <v>211</v>
      </c>
      <c r="Q326" s="33">
        <v>97</v>
      </c>
      <c r="R326" s="2">
        <v>1086</v>
      </c>
      <c r="S326" s="33">
        <f t="shared" si="178"/>
        <v>599</v>
      </c>
      <c r="T326" s="33">
        <f t="shared" si="179"/>
        <v>2037</v>
      </c>
      <c r="U326" s="35">
        <f t="shared" si="200"/>
        <v>1449.7255226482325</v>
      </c>
      <c r="V326" s="35">
        <f t="shared" si="201"/>
        <v>1186.2744773517675</v>
      </c>
      <c r="W326" s="36">
        <f t="shared" si="210"/>
        <v>3.127359697171124E-243</v>
      </c>
      <c r="X326" s="36"/>
      <c r="Y326" s="37">
        <v>0</v>
      </c>
      <c r="Z326" s="37">
        <v>0</v>
      </c>
      <c r="AA326" s="37">
        <v>1</v>
      </c>
      <c r="AB326" s="37">
        <v>2</v>
      </c>
      <c r="AC326" s="37">
        <v>13</v>
      </c>
      <c r="AD326" s="37">
        <v>36</v>
      </c>
      <c r="AE326" s="37">
        <v>53</v>
      </c>
      <c r="AF326" s="37">
        <v>86</v>
      </c>
      <c r="AG326" s="37">
        <v>109</v>
      </c>
      <c r="AH326" s="37">
        <v>88</v>
      </c>
      <c r="AI326" s="37">
        <v>5</v>
      </c>
      <c r="AJ326" s="37">
        <v>8</v>
      </c>
      <c r="AK326" s="37">
        <v>4</v>
      </c>
      <c r="AL326" s="37">
        <v>1</v>
      </c>
      <c r="AM326" s="30">
        <v>406</v>
      </c>
      <c r="AO326" s="37">
        <v>40</v>
      </c>
      <c r="AP326" s="37">
        <v>22</v>
      </c>
      <c r="AQ326" s="37">
        <v>20</v>
      </c>
      <c r="AR326" s="37">
        <v>82</v>
      </c>
      <c r="AS326" s="37">
        <v>60</v>
      </c>
      <c r="AT326" s="37">
        <v>222</v>
      </c>
      <c r="AU326" s="37">
        <v>40</v>
      </c>
      <c r="AV326" s="37">
        <v>14</v>
      </c>
      <c r="AW326" s="37">
        <v>7</v>
      </c>
      <c r="AX326" s="37">
        <v>25</v>
      </c>
      <c r="AY326" s="37">
        <v>24</v>
      </c>
      <c r="AZ326" s="37">
        <v>43</v>
      </c>
      <c r="BA326" s="37">
        <v>62</v>
      </c>
      <c r="BB326" s="37">
        <v>28</v>
      </c>
      <c r="BC326" s="37">
        <v>34</v>
      </c>
      <c r="BD326" s="37">
        <v>18</v>
      </c>
      <c r="BE326" s="37">
        <v>26</v>
      </c>
      <c r="BF326" s="37">
        <v>11</v>
      </c>
      <c r="BG326" s="37">
        <v>38</v>
      </c>
      <c r="BH326" s="30">
        <f t="shared" si="211"/>
        <v>816</v>
      </c>
      <c r="BI326" s="37">
        <f t="shared" si="206"/>
        <v>425</v>
      </c>
      <c r="BJ326" s="37">
        <f t="shared" si="209"/>
        <v>324</v>
      </c>
      <c r="BK326" s="13">
        <f t="shared" si="207"/>
        <v>749</v>
      </c>
      <c r="BL326" s="38">
        <f t="shared" si="203"/>
        <v>196.884723167024</v>
      </c>
      <c r="BM326" s="38">
        <f t="shared" si="204"/>
        <v>552.1152768329761</v>
      </c>
      <c r="BN326" s="39">
        <f t="shared" si="208"/>
        <v>5.827603098849873E-80</v>
      </c>
      <c r="BO326" s="40"/>
      <c r="BP326" s="13">
        <v>6.13</v>
      </c>
      <c r="BQ326" s="40">
        <v>4.4</v>
      </c>
      <c r="BR326" s="41"/>
      <c r="BS326" s="41"/>
      <c r="BT326" s="41"/>
      <c r="BU326" s="41"/>
      <c r="BV326" s="41"/>
      <c r="BW326" s="41"/>
      <c r="BY326" s="40"/>
      <c r="BZ326" s="40"/>
      <c r="CA326" s="40"/>
    </row>
    <row r="327" spans="1:79" ht="15.75">
      <c r="A327" s="29" t="s">
        <v>638</v>
      </c>
      <c r="B327" s="130" t="s">
        <v>638</v>
      </c>
      <c r="D327" s="31" t="s">
        <v>331</v>
      </c>
      <c r="E327" s="31" t="s">
        <v>535</v>
      </c>
      <c r="F327" s="31" t="s">
        <v>536</v>
      </c>
      <c r="G327" s="32">
        <f t="shared" si="199"/>
        <v>5.099213551595162</v>
      </c>
      <c r="H327" s="32"/>
      <c r="I327" s="59" t="s">
        <v>829</v>
      </c>
      <c r="J327" s="53" t="s">
        <v>775</v>
      </c>
      <c r="K327" s="33">
        <v>30</v>
      </c>
      <c r="L327" s="2">
        <v>393</v>
      </c>
      <c r="M327" s="33">
        <v>144</v>
      </c>
      <c r="N327" s="2">
        <v>663</v>
      </c>
      <c r="O327" s="33">
        <v>52</v>
      </c>
      <c r="P327" s="2">
        <v>232</v>
      </c>
      <c r="Q327" s="33">
        <v>418</v>
      </c>
      <c r="R327" s="2">
        <v>1725</v>
      </c>
      <c r="S327" s="33">
        <f t="shared" si="178"/>
        <v>707</v>
      </c>
      <c r="T327" s="33">
        <f t="shared" si="179"/>
        <v>2950</v>
      </c>
      <c r="U327" s="35">
        <f t="shared" si="200"/>
        <v>2011.24667538869</v>
      </c>
      <c r="V327" s="35">
        <f t="shared" si="201"/>
        <v>1645.75332461131</v>
      </c>
      <c r="W327" s="36">
        <f t="shared" si="210"/>
        <v>0</v>
      </c>
      <c r="X327" s="36"/>
      <c r="Y327" s="34">
        <v>195</v>
      </c>
      <c r="Z327" s="34">
        <v>75</v>
      </c>
      <c r="AA327" s="34">
        <v>64</v>
      </c>
      <c r="AB327" s="34">
        <v>141</v>
      </c>
      <c r="AC327" s="34">
        <v>191</v>
      </c>
      <c r="AD327" s="34">
        <v>370</v>
      </c>
      <c r="AE327" s="34">
        <v>317</v>
      </c>
      <c r="AF327" s="34">
        <v>517</v>
      </c>
      <c r="AG327" s="34">
        <v>395</v>
      </c>
      <c r="AH327" s="34">
        <v>577</v>
      </c>
      <c r="AI327" s="34">
        <v>80</v>
      </c>
      <c r="AJ327" s="34">
        <v>158</v>
      </c>
      <c r="AK327" s="34">
        <v>81</v>
      </c>
      <c r="AL327" s="34">
        <v>163</v>
      </c>
      <c r="AM327" s="33">
        <v>3324</v>
      </c>
      <c r="AO327" s="37">
        <v>75</v>
      </c>
      <c r="AP327" s="37">
        <v>46</v>
      </c>
      <c r="AQ327" s="37">
        <v>33</v>
      </c>
      <c r="AR327" s="37">
        <v>78</v>
      </c>
      <c r="AS327" s="37">
        <v>47</v>
      </c>
      <c r="AT327" s="37">
        <v>167</v>
      </c>
      <c r="AU327" s="37">
        <v>55</v>
      </c>
      <c r="AV327" s="37">
        <v>34</v>
      </c>
      <c r="AW327" s="37">
        <v>11</v>
      </c>
      <c r="AX327" s="37">
        <v>37</v>
      </c>
      <c r="AY327" s="37">
        <v>33</v>
      </c>
      <c r="AZ327" s="37">
        <v>58</v>
      </c>
      <c r="BA327" s="37">
        <v>88</v>
      </c>
      <c r="BB327" s="37">
        <v>56</v>
      </c>
      <c r="BC327" s="37">
        <v>56</v>
      </c>
      <c r="BD327" s="37">
        <v>55</v>
      </c>
      <c r="BE327" s="37">
        <v>55</v>
      </c>
      <c r="BF327" s="37">
        <v>25</v>
      </c>
      <c r="BG327" s="37">
        <v>63</v>
      </c>
      <c r="BH327" s="30">
        <f t="shared" si="211"/>
        <v>1072</v>
      </c>
      <c r="BI327" s="37">
        <f t="shared" si="206"/>
        <v>392</v>
      </c>
      <c r="BJ327" s="37">
        <f t="shared" si="209"/>
        <v>564</v>
      </c>
      <c r="BK327" s="13">
        <f t="shared" si="207"/>
        <v>956</v>
      </c>
      <c r="BL327" s="38">
        <f t="shared" si="203"/>
        <v>251.29745707299725</v>
      </c>
      <c r="BM327" s="38">
        <f t="shared" si="204"/>
        <v>704.7025429270028</v>
      </c>
      <c r="BN327" s="39">
        <f t="shared" si="208"/>
        <v>4.746398910328339E-25</v>
      </c>
      <c r="BO327" s="40"/>
      <c r="BP327" s="13">
        <v>6.35</v>
      </c>
      <c r="BQ327" s="40">
        <v>5.12</v>
      </c>
      <c r="BR327" s="41"/>
      <c r="BS327" s="41"/>
      <c r="BT327" s="41"/>
      <c r="BU327" s="41"/>
      <c r="BV327" s="41"/>
      <c r="BW327" s="41"/>
      <c r="BY327" s="40"/>
      <c r="BZ327" s="40"/>
      <c r="CA327" s="40"/>
    </row>
    <row r="328" spans="1:79" ht="15.75">
      <c r="A328" s="29" t="s">
        <v>395</v>
      </c>
      <c r="B328" s="129" t="s">
        <v>396</v>
      </c>
      <c r="C328" s="30"/>
      <c r="D328" s="31" t="s">
        <v>534</v>
      </c>
      <c r="E328" s="31" t="s">
        <v>535</v>
      </c>
      <c r="F328" s="31" t="s">
        <v>536</v>
      </c>
      <c r="G328" s="32">
        <f t="shared" si="199"/>
        <v>2.457845441116903</v>
      </c>
      <c r="H328" s="32"/>
      <c r="I328" s="59" t="s">
        <v>829</v>
      </c>
      <c r="J328" s="34" t="s">
        <v>1116</v>
      </c>
      <c r="K328" s="33">
        <v>10</v>
      </c>
      <c r="L328" s="2">
        <v>160</v>
      </c>
      <c r="M328" s="33">
        <v>26</v>
      </c>
      <c r="N328" s="2">
        <v>227</v>
      </c>
      <c r="O328" s="33">
        <v>7</v>
      </c>
      <c r="P328" s="2">
        <v>91</v>
      </c>
      <c r="Q328" s="33">
        <v>40</v>
      </c>
      <c r="R328" s="2">
        <v>246</v>
      </c>
      <c r="S328" s="33">
        <f aca="true" t="shared" si="212" ref="S328:S391">K328+L328+O328+P328</f>
        <v>268</v>
      </c>
      <c r="T328" s="33">
        <f aca="true" t="shared" si="213" ref="T328:T391">M328++N328+Q328+R328</f>
        <v>539</v>
      </c>
      <c r="U328" s="35">
        <f t="shared" si="200"/>
        <v>443.8271990808512</v>
      </c>
      <c r="V328" s="35">
        <f t="shared" si="201"/>
        <v>363.1728009191488</v>
      </c>
      <c r="W328" s="36">
        <f t="shared" si="210"/>
        <v>1.5631188162167614E-35</v>
      </c>
      <c r="X328" s="36"/>
      <c r="Y328" s="37">
        <v>0</v>
      </c>
      <c r="Z328" s="37">
        <v>0</v>
      </c>
      <c r="AA328" s="37">
        <v>1</v>
      </c>
      <c r="AB328" s="37">
        <v>4</v>
      </c>
      <c r="AC328" s="37">
        <v>8</v>
      </c>
      <c r="AD328" s="37">
        <v>20</v>
      </c>
      <c r="AE328" s="37">
        <v>60</v>
      </c>
      <c r="AF328" s="37">
        <v>96</v>
      </c>
      <c r="AG328" s="37">
        <v>68</v>
      </c>
      <c r="AH328" s="37">
        <v>81</v>
      </c>
      <c r="AI328" s="37">
        <v>1</v>
      </c>
      <c r="AJ328" s="37">
        <v>9</v>
      </c>
      <c r="AK328" s="37">
        <v>6</v>
      </c>
      <c r="AL328" s="37">
        <v>7</v>
      </c>
      <c r="AM328" s="30">
        <v>361</v>
      </c>
      <c r="AO328" s="37">
        <v>38</v>
      </c>
      <c r="AP328" s="37">
        <v>11</v>
      </c>
      <c r="AQ328" s="37">
        <v>9</v>
      </c>
      <c r="AR328" s="37">
        <v>49</v>
      </c>
      <c r="AS328" s="37">
        <v>24</v>
      </c>
      <c r="AT328" s="37">
        <v>100</v>
      </c>
      <c r="AU328" s="37">
        <v>31</v>
      </c>
      <c r="AV328" s="37">
        <v>19</v>
      </c>
      <c r="AW328" s="37">
        <v>7</v>
      </c>
      <c r="AX328" s="37">
        <v>25</v>
      </c>
      <c r="AY328" s="37">
        <v>16</v>
      </c>
      <c r="AZ328" s="37">
        <v>19</v>
      </c>
      <c r="BA328" s="37">
        <v>25</v>
      </c>
      <c r="BB328" s="37">
        <v>24</v>
      </c>
      <c r="BC328" s="37">
        <v>18</v>
      </c>
      <c r="BD328" s="37">
        <v>13</v>
      </c>
      <c r="BE328" s="37">
        <v>19</v>
      </c>
      <c r="BF328" s="37">
        <v>5</v>
      </c>
      <c r="BG328" s="37">
        <v>38</v>
      </c>
      <c r="BH328" s="30">
        <f t="shared" si="211"/>
        <v>490</v>
      </c>
      <c r="BI328" s="37">
        <f t="shared" si="206"/>
        <v>230</v>
      </c>
      <c r="BJ328" s="37">
        <f t="shared" si="209"/>
        <v>215</v>
      </c>
      <c r="BK328" s="13">
        <f t="shared" si="207"/>
        <v>445</v>
      </c>
      <c r="BL328" s="38">
        <f t="shared" si="203"/>
        <v>116.97423472540144</v>
      </c>
      <c r="BM328" s="38">
        <f t="shared" si="204"/>
        <v>328.0257652745986</v>
      </c>
      <c r="BN328" s="39">
        <f t="shared" si="208"/>
        <v>4.387489615611269E-34</v>
      </c>
      <c r="BO328" s="40"/>
      <c r="BP328" s="13">
        <v>3.6</v>
      </c>
      <c r="BQ328" s="40">
        <v>2.53</v>
      </c>
      <c r="BR328" s="41"/>
      <c r="BS328" s="41"/>
      <c r="BT328" s="41"/>
      <c r="BU328" s="41"/>
      <c r="BV328" s="41"/>
      <c r="BW328" s="41"/>
      <c r="BY328" s="40"/>
      <c r="BZ328" s="40"/>
      <c r="CA328" s="40"/>
    </row>
    <row r="329" spans="1:79" ht="15.75">
      <c r="A329" s="29" t="s">
        <v>644</v>
      </c>
      <c r="B329" s="129" t="s">
        <v>644</v>
      </c>
      <c r="C329" s="30"/>
      <c r="D329" s="31" t="s">
        <v>534</v>
      </c>
      <c r="E329" s="31" t="s">
        <v>535</v>
      </c>
      <c r="F329" s="31" t="s">
        <v>536</v>
      </c>
      <c r="G329" s="32">
        <f t="shared" si="199"/>
        <v>10.026633105801068</v>
      </c>
      <c r="H329" s="32"/>
      <c r="I329" s="59" t="s">
        <v>829</v>
      </c>
      <c r="J329" s="34" t="s">
        <v>786</v>
      </c>
      <c r="K329" s="33">
        <v>2</v>
      </c>
      <c r="L329" s="2">
        <v>26</v>
      </c>
      <c r="M329" s="33">
        <v>5</v>
      </c>
      <c r="N329" s="2">
        <v>83</v>
      </c>
      <c r="O329" s="33">
        <v>2</v>
      </c>
      <c r="P329" s="2">
        <v>14</v>
      </c>
      <c r="Q329" s="33">
        <v>36</v>
      </c>
      <c r="R329" s="2">
        <v>237</v>
      </c>
      <c r="S329" s="33">
        <f t="shared" si="212"/>
        <v>44</v>
      </c>
      <c r="T329" s="33">
        <f t="shared" si="213"/>
        <v>361</v>
      </c>
      <c r="U329" s="35">
        <f t="shared" si="200"/>
        <v>222.738557159535</v>
      </c>
      <c r="V329" s="35">
        <f t="shared" si="201"/>
        <v>182.261442840465</v>
      </c>
      <c r="W329" s="36">
        <f t="shared" si="210"/>
        <v>2.7605406218910056E-71</v>
      </c>
      <c r="X329" s="36"/>
      <c r="Y329" s="37">
        <v>0</v>
      </c>
      <c r="Z329" s="37">
        <v>0</v>
      </c>
      <c r="AA329" s="37">
        <v>1</v>
      </c>
      <c r="AB329" s="37">
        <v>6</v>
      </c>
      <c r="AC329" s="37">
        <v>8</v>
      </c>
      <c r="AD329" s="37">
        <v>15</v>
      </c>
      <c r="AE329" s="37">
        <v>18</v>
      </c>
      <c r="AF329" s="37">
        <v>36</v>
      </c>
      <c r="AG329" s="37">
        <v>39</v>
      </c>
      <c r="AH329" s="37">
        <v>14</v>
      </c>
      <c r="AI329" s="37">
        <v>2</v>
      </c>
      <c r="AJ329" s="37">
        <v>3</v>
      </c>
      <c r="AK329" s="37">
        <v>0</v>
      </c>
      <c r="AL329" s="37">
        <v>3</v>
      </c>
      <c r="AM329" s="30">
        <v>145</v>
      </c>
      <c r="AO329" s="37">
        <v>6</v>
      </c>
      <c r="AP329" s="37">
        <v>2</v>
      </c>
      <c r="AQ329" s="37">
        <v>1</v>
      </c>
      <c r="AR329" s="37">
        <v>17</v>
      </c>
      <c r="AS329" s="37">
        <v>4</v>
      </c>
      <c r="AT329" s="37">
        <v>15</v>
      </c>
      <c r="AU329" s="37">
        <v>4</v>
      </c>
      <c r="AV329" s="37">
        <v>6</v>
      </c>
      <c r="AW329" s="37">
        <v>0</v>
      </c>
      <c r="AX329" s="37">
        <v>1</v>
      </c>
      <c r="AY329" s="37">
        <v>3</v>
      </c>
      <c r="AZ329" s="37">
        <v>10</v>
      </c>
      <c r="BA329" s="37">
        <v>5</v>
      </c>
      <c r="BB329" s="37">
        <v>5</v>
      </c>
      <c r="BC329" s="37">
        <v>3</v>
      </c>
      <c r="BD329" s="37">
        <v>2</v>
      </c>
      <c r="BE329" s="37">
        <v>1</v>
      </c>
      <c r="BF329" s="37">
        <v>4</v>
      </c>
      <c r="BG329" s="37">
        <v>13</v>
      </c>
      <c r="BH329" s="30">
        <f t="shared" si="211"/>
        <v>102</v>
      </c>
      <c r="BI329" s="37">
        <f t="shared" si="206"/>
        <v>46</v>
      </c>
      <c r="BJ329" s="37">
        <f t="shared" si="209"/>
        <v>52</v>
      </c>
      <c r="BK329" s="13">
        <f t="shared" si="207"/>
        <v>98</v>
      </c>
      <c r="BL329" s="38">
        <f t="shared" si="203"/>
        <v>25.76061798447043</v>
      </c>
      <c r="BM329" s="38">
        <f t="shared" si="204"/>
        <v>72.23938201552957</v>
      </c>
      <c r="BN329" s="39">
        <f t="shared" si="208"/>
        <v>3.4079214179348174E-06</v>
      </c>
      <c r="BO329" s="40"/>
      <c r="BP329" s="13">
        <v>9.5</v>
      </c>
      <c r="BQ329" s="40">
        <v>10.72</v>
      </c>
      <c r="BR329" s="41"/>
      <c r="BS329" s="41"/>
      <c r="BT329" s="41"/>
      <c r="BU329" s="41"/>
      <c r="BV329" s="41"/>
      <c r="BW329" s="41"/>
      <c r="BY329" s="40"/>
      <c r="BZ329" s="40"/>
      <c r="CA329" s="40"/>
    </row>
    <row r="330" spans="1:79" ht="15.75">
      <c r="A330" s="29" t="s">
        <v>285</v>
      </c>
      <c r="B330" s="129" t="s">
        <v>285</v>
      </c>
      <c r="C330" s="30"/>
      <c r="D330" s="31" t="s">
        <v>534</v>
      </c>
      <c r="E330" s="31" t="s">
        <v>535</v>
      </c>
      <c r="F330" s="31" t="s">
        <v>536</v>
      </c>
      <c r="G330" s="32">
        <f t="shared" si="199"/>
        <v>5.2104920577331075</v>
      </c>
      <c r="H330" s="32"/>
      <c r="I330" s="59" t="s">
        <v>829</v>
      </c>
      <c r="J330" s="34" t="s">
        <v>986</v>
      </c>
      <c r="K330" s="33">
        <v>24</v>
      </c>
      <c r="L330" s="2">
        <v>303</v>
      </c>
      <c r="M330" s="33">
        <v>90</v>
      </c>
      <c r="N330" s="2">
        <v>483</v>
      </c>
      <c r="O330" s="33">
        <v>10</v>
      </c>
      <c r="P330" s="2">
        <v>122</v>
      </c>
      <c r="Q330" s="33">
        <v>290</v>
      </c>
      <c r="R330" s="2">
        <v>1094</v>
      </c>
      <c r="S330" s="33">
        <f t="shared" si="212"/>
        <v>459</v>
      </c>
      <c r="T330" s="33">
        <f t="shared" si="213"/>
        <v>1957</v>
      </c>
      <c r="U330" s="35">
        <f t="shared" si="200"/>
        <v>1328.731738512189</v>
      </c>
      <c r="V330" s="35">
        <f t="shared" si="201"/>
        <v>1087.268261487811</v>
      </c>
      <c r="W330" s="36">
        <f t="shared" si="210"/>
        <v>4.543380827225168E-277</v>
      </c>
      <c r="X330" s="36"/>
      <c r="Y330" s="37">
        <v>1</v>
      </c>
      <c r="Z330" s="37">
        <v>4</v>
      </c>
      <c r="AA330" s="37">
        <v>13</v>
      </c>
      <c r="AB330" s="37">
        <v>39</v>
      </c>
      <c r="AC330" s="37">
        <v>40</v>
      </c>
      <c r="AD330" s="37">
        <v>70</v>
      </c>
      <c r="AE330" s="37">
        <v>33</v>
      </c>
      <c r="AF330" s="37">
        <v>71</v>
      </c>
      <c r="AG330" s="37">
        <v>34</v>
      </c>
      <c r="AH330" s="37">
        <v>37</v>
      </c>
      <c r="AI330" s="37">
        <v>4</v>
      </c>
      <c r="AJ330" s="37">
        <v>11</v>
      </c>
      <c r="AK330" s="37">
        <v>13</v>
      </c>
      <c r="AL330" s="37">
        <v>35</v>
      </c>
      <c r="AM330" s="30">
        <v>405</v>
      </c>
      <c r="AO330" s="37">
        <v>42</v>
      </c>
      <c r="AP330" s="37">
        <v>29</v>
      </c>
      <c r="AQ330" s="37">
        <v>19</v>
      </c>
      <c r="AR330" s="37">
        <v>74</v>
      </c>
      <c r="AS330" s="37">
        <v>26</v>
      </c>
      <c r="AT330" s="37">
        <v>107</v>
      </c>
      <c r="AU330" s="37">
        <v>32</v>
      </c>
      <c r="AV330" s="37">
        <v>22</v>
      </c>
      <c r="AW330" s="37">
        <v>10</v>
      </c>
      <c r="AX330" s="37">
        <v>15</v>
      </c>
      <c r="AY330" s="37">
        <v>19</v>
      </c>
      <c r="AZ330" s="37">
        <v>25</v>
      </c>
      <c r="BA330" s="37">
        <v>37</v>
      </c>
      <c r="BB330" s="37">
        <v>24</v>
      </c>
      <c r="BC330" s="37">
        <v>32</v>
      </c>
      <c r="BD330" s="37">
        <v>25</v>
      </c>
      <c r="BE330" s="37">
        <v>21</v>
      </c>
      <c r="BF330" s="37">
        <v>14</v>
      </c>
      <c r="BG330" s="37">
        <v>43</v>
      </c>
      <c r="BH330" s="30">
        <f t="shared" si="211"/>
        <v>616</v>
      </c>
      <c r="BI330" s="37">
        <f t="shared" si="206"/>
        <v>271</v>
      </c>
      <c r="BJ330" s="37">
        <f t="shared" si="209"/>
        <v>282</v>
      </c>
      <c r="BK330" s="13">
        <f t="shared" si="207"/>
        <v>553</v>
      </c>
      <c r="BL330" s="38">
        <f t="shared" si="203"/>
        <v>145.36348719808313</v>
      </c>
      <c r="BM330" s="38">
        <f t="shared" si="204"/>
        <v>407.63651280191687</v>
      </c>
      <c r="BN330" s="39">
        <f t="shared" si="208"/>
        <v>6.718047662945261E-34</v>
      </c>
      <c r="BO330" s="40"/>
      <c r="BP330" s="13">
        <v>10.36</v>
      </c>
      <c r="BQ330" s="40">
        <v>4.97</v>
      </c>
      <c r="BR330" s="41"/>
      <c r="BS330" s="41"/>
      <c r="BT330" s="41"/>
      <c r="BU330" s="41"/>
      <c r="BV330" s="41"/>
      <c r="BW330" s="41"/>
      <c r="BY330" s="40"/>
      <c r="BZ330" s="40"/>
      <c r="CA330" s="40"/>
    </row>
    <row r="331" spans="1:79" ht="15.75">
      <c r="A331" s="29" t="s">
        <v>27</v>
      </c>
      <c r="B331" s="129" t="s">
        <v>27</v>
      </c>
      <c r="C331" s="30"/>
      <c r="D331" s="31" t="s">
        <v>821</v>
      </c>
      <c r="E331" s="31" t="s">
        <v>535</v>
      </c>
      <c r="F331" s="31" t="s">
        <v>536</v>
      </c>
      <c r="G331" s="32">
        <f t="shared" si="199"/>
        <v>12.694695858302941</v>
      </c>
      <c r="H331" s="32"/>
      <c r="I331" s="59" t="s">
        <v>829</v>
      </c>
      <c r="J331" s="34" t="s">
        <v>778</v>
      </c>
      <c r="K331" s="33">
        <v>3</v>
      </c>
      <c r="L331" s="2">
        <v>109</v>
      </c>
      <c r="M331" s="33">
        <v>10</v>
      </c>
      <c r="N331" s="2">
        <v>182</v>
      </c>
      <c r="O331" s="33">
        <v>3</v>
      </c>
      <c r="P331" s="2">
        <v>81</v>
      </c>
      <c r="Q331" s="33">
        <v>128</v>
      </c>
      <c r="R331" s="2">
        <v>1716</v>
      </c>
      <c r="S331" s="33">
        <f t="shared" si="212"/>
        <v>196</v>
      </c>
      <c r="T331" s="33">
        <f t="shared" si="213"/>
        <v>2036</v>
      </c>
      <c r="U331" s="35">
        <f t="shared" si="200"/>
        <v>1227.5369372347704</v>
      </c>
      <c r="V331" s="35">
        <f t="shared" si="201"/>
        <v>1004.4630627652294</v>
      </c>
      <c r="W331" s="36">
        <f t="shared" si="210"/>
        <v>0</v>
      </c>
      <c r="X331" s="36"/>
      <c r="Y331" s="37">
        <v>1</v>
      </c>
      <c r="Z331" s="37">
        <v>0</v>
      </c>
      <c r="AA331" s="37">
        <v>0</v>
      </c>
      <c r="AB331" s="37">
        <v>2</v>
      </c>
      <c r="AC331" s="37">
        <v>17</v>
      </c>
      <c r="AD331" s="37">
        <v>32</v>
      </c>
      <c r="AE331" s="37">
        <v>36</v>
      </c>
      <c r="AF331" s="37">
        <v>50</v>
      </c>
      <c r="AG331" s="37">
        <v>22</v>
      </c>
      <c r="AH331" s="37">
        <v>30</v>
      </c>
      <c r="AI331" s="37">
        <v>4</v>
      </c>
      <c r="AJ331" s="37">
        <v>7</v>
      </c>
      <c r="AK331" s="37">
        <v>36</v>
      </c>
      <c r="AL331" s="37">
        <v>20</v>
      </c>
      <c r="AM331" s="30">
        <v>257</v>
      </c>
      <c r="AO331" s="37">
        <v>14</v>
      </c>
      <c r="AP331" s="37">
        <v>8</v>
      </c>
      <c r="AQ331" s="37">
        <v>4</v>
      </c>
      <c r="AR331" s="37">
        <v>17</v>
      </c>
      <c r="AS331" s="37">
        <v>5</v>
      </c>
      <c r="AT331" s="37">
        <v>22</v>
      </c>
      <c r="AU331" s="37">
        <v>13</v>
      </c>
      <c r="AV331" s="37">
        <v>5</v>
      </c>
      <c r="AW331" s="37">
        <v>1</v>
      </c>
      <c r="AX331" s="37">
        <v>2</v>
      </c>
      <c r="AY331" s="37">
        <v>9</v>
      </c>
      <c r="AZ331" s="37">
        <v>7</v>
      </c>
      <c r="BA331" s="37">
        <v>13</v>
      </c>
      <c r="BB331" s="37">
        <v>6</v>
      </c>
      <c r="BC331" s="37">
        <v>11</v>
      </c>
      <c r="BD331" s="37">
        <v>8</v>
      </c>
      <c r="BE331" s="37">
        <v>7</v>
      </c>
      <c r="BF331" s="37">
        <v>6</v>
      </c>
      <c r="BG331" s="37">
        <v>6</v>
      </c>
      <c r="BH331" s="30">
        <f t="shared" si="211"/>
        <v>164</v>
      </c>
      <c r="BI331" s="37">
        <f t="shared" si="206"/>
        <v>63</v>
      </c>
      <c r="BJ331" s="37">
        <f t="shared" si="209"/>
        <v>87</v>
      </c>
      <c r="BK331" s="13">
        <f t="shared" si="207"/>
        <v>150</v>
      </c>
      <c r="BL331" s="38">
        <f t="shared" si="203"/>
        <v>39.42951732316902</v>
      </c>
      <c r="BM331" s="38">
        <f t="shared" si="204"/>
        <v>110.57048267683098</v>
      </c>
      <c r="BN331" s="39">
        <f t="shared" si="208"/>
        <v>1.2309297647004649E-05</v>
      </c>
      <c r="BO331" s="40"/>
      <c r="BP331" s="13">
        <v>21.31</v>
      </c>
      <c r="BQ331" s="40">
        <v>13.39</v>
      </c>
      <c r="BR331" s="41"/>
      <c r="BS331" s="41"/>
      <c r="BT331" s="41"/>
      <c r="BU331" s="41"/>
      <c r="BV331" s="41"/>
      <c r="BW331" s="41"/>
      <c r="BY331" s="40"/>
      <c r="BZ331" s="40"/>
      <c r="CA331" s="40"/>
    </row>
    <row r="332" spans="1:79" ht="15.75">
      <c r="A332" s="29" t="s">
        <v>151</v>
      </c>
      <c r="B332" s="130" t="s">
        <v>151</v>
      </c>
      <c r="D332" s="44" t="s">
        <v>422</v>
      </c>
      <c r="E332" s="31" t="s">
        <v>535</v>
      </c>
      <c r="F332" s="31" t="s">
        <v>536</v>
      </c>
      <c r="G332" s="32">
        <f t="shared" si="199"/>
        <v>2.6395323739431458</v>
      </c>
      <c r="H332" s="32"/>
      <c r="I332" s="59" t="s">
        <v>829</v>
      </c>
      <c r="J332" s="34" t="s">
        <v>776</v>
      </c>
      <c r="K332" s="33">
        <v>15</v>
      </c>
      <c r="L332" s="2">
        <v>164</v>
      </c>
      <c r="M332" s="33">
        <v>35</v>
      </c>
      <c r="N332" s="2">
        <v>145</v>
      </c>
      <c r="O332" s="33">
        <v>27</v>
      </c>
      <c r="P332" s="2">
        <v>88</v>
      </c>
      <c r="Q332" s="33">
        <v>135</v>
      </c>
      <c r="R332" s="2">
        <v>320</v>
      </c>
      <c r="S332" s="33">
        <f t="shared" si="212"/>
        <v>294</v>
      </c>
      <c r="T332" s="33">
        <f t="shared" si="213"/>
        <v>635</v>
      </c>
      <c r="U332" s="35">
        <f t="shared" si="200"/>
        <v>510.9237521017481</v>
      </c>
      <c r="V332" s="35">
        <f t="shared" si="201"/>
        <v>418.0762478982519</v>
      </c>
      <c r="W332" s="36">
        <f t="shared" si="210"/>
        <v>2.0159354518719896E-46</v>
      </c>
      <c r="X332" s="36"/>
      <c r="Y332" s="34">
        <v>36</v>
      </c>
      <c r="Z332" s="34">
        <v>35</v>
      </c>
      <c r="AA332" s="34">
        <v>7</v>
      </c>
      <c r="AB332" s="34">
        <v>21</v>
      </c>
      <c r="AC332" s="34">
        <v>13</v>
      </c>
      <c r="AD332" s="34">
        <v>33</v>
      </c>
      <c r="AE332" s="34">
        <v>29</v>
      </c>
      <c r="AF332" s="34">
        <v>62</v>
      </c>
      <c r="AG332" s="34">
        <v>15</v>
      </c>
      <c r="AH332" s="34">
        <v>60</v>
      </c>
      <c r="AI332" s="34">
        <v>13</v>
      </c>
      <c r="AJ332" s="34">
        <v>35</v>
      </c>
      <c r="AK332" s="34">
        <v>31</v>
      </c>
      <c r="AL332" s="34">
        <v>96</v>
      </c>
      <c r="AM332" s="33">
        <v>486</v>
      </c>
      <c r="AO332" s="37">
        <v>24</v>
      </c>
      <c r="AP332" s="37">
        <v>12</v>
      </c>
      <c r="AQ332" s="37">
        <v>6</v>
      </c>
      <c r="AR332" s="37">
        <v>29</v>
      </c>
      <c r="AS332" s="37">
        <v>8</v>
      </c>
      <c r="AT332" s="37">
        <v>35</v>
      </c>
      <c r="AU332" s="37">
        <v>15</v>
      </c>
      <c r="AV332" s="37">
        <v>14</v>
      </c>
      <c r="AW332" s="37">
        <v>5</v>
      </c>
      <c r="AX332" s="37">
        <v>18</v>
      </c>
      <c r="AY332" s="37">
        <v>13</v>
      </c>
      <c r="AZ332" s="37">
        <v>18</v>
      </c>
      <c r="BA332" s="37">
        <v>32</v>
      </c>
      <c r="BB332" s="37">
        <v>19</v>
      </c>
      <c r="BC332" s="37">
        <v>19</v>
      </c>
      <c r="BD332" s="37">
        <v>14</v>
      </c>
      <c r="BE332" s="37">
        <v>8</v>
      </c>
      <c r="BF332" s="37">
        <v>8</v>
      </c>
      <c r="BG332" s="37">
        <v>43</v>
      </c>
      <c r="BH332" s="30">
        <f t="shared" si="211"/>
        <v>340</v>
      </c>
      <c r="BI332" s="37">
        <f t="shared" si="206"/>
        <v>106</v>
      </c>
      <c r="BJ332" s="37">
        <f t="shared" si="209"/>
        <v>198</v>
      </c>
      <c r="BK332" s="13">
        <f t="shared" si="207"/>
        <v>304</v>
      </c>
      <c r="BL332" s="38">
        <f t="shared" si="203"/>
        <v>79.91048844162256</v>
      </c>
      <c r="BM332" s="38">
        <f t="shared" si="204"/>
        <v>224.08951155837747</v>
      </c>
      <c r="BN332" s="39">
        <f t="shared" si="208"/>
        <v>0.0006755743167157314</v>
      </c>
      <c r="BO332" s="40"/>
      <c r="BP332" s="13">
        <v>3.75</v>
      </c>
      <c r="BQ332" s="40">
        <v>2.47</v>
      </c>
      <c r="BR332" s="41"/>
      <c r="BS332" s="41"/>
      <c r="BT332" s="41"/>
      <c r="BU332" s="41"/>
      <c r="BV332" s="41"/>
      <c r="BW332" s="41"/>
      <c r="BY332" s="40"/>
      <c r="BZ332" s="40"/>
      <c r="CA332" s="40"/>
    </row>
    <row r="333" spans="1:79" ht="15.75">
      <c r="A333" s="29" t="s">
        <v>516</v>
      </c>
      <c r="B333" s="129" t="s">
        <v>516</v>
      </c>
      <c r="C333" s="30"/>
      <c r="D333" s="31" t="s">
        <v>749</v>
      </c>
      <c r="E333" s="31" t="s">
        <v>535</v>
      </c>
      <c r="F333" s="31" t="s">
        <v>536</v>
      </c>
      <c r="G333" s="32">
        <f t="shared" si="199"/>
        <v>2.366604425460169</v>
      </c>
      <c r="H333" s="32"/>
      <c r="I333" s="59" t="s">
        <v>829</v>
      </c>
      <c r="J333" s="34" t="s">
        <v>987</v>
      </c>
      <c r="K333" s="33">
        <v>76</v>
      </c>
      <c r="L333" s="2">
        <v>376</v>
      </c>
      <c r="M333" s="33">
        <v>226</v>
      </c>
      <c r="N333" s="2">
        <v>751</v>
      </c>
      <c r="O333" s="33">
        <v>199</v>
      </c>
      <c r="P333" s="2">
        <v>578</v>
      </c>
      <c r="Q333" s="33">
        <v>473</v>
      </c>
      <c r="R333" s="2">
        <v>930</v>
      </c>
      <c r="S333" s="33">
        <f t="shared" si="212"/>
        <v>1229</v>
      </c>
      <c r="T333" s="33">
        <f t="shared" si="213"/>
        <v>2380</v>
      </c>
      <c r="U333" s="35">
        <f t="shared" si="200"/>
        <v>1984.8480315771894</v>
      </c>
      <c r="V333" s="35">
        <f t="shared" si="201"/>
        <v>1624.1519684228106</v>
      </c>
      <c r="W333" s="36">
        <f t="shared" si="210"/>
        <v>4.102265322906227E-141</v>
      </c>
      <c r="X333" s="36"/>
      <c r="Y333" s="37">
        <v>105</v>
      </c>
      <c r="Z333" s="37">
        <v>105</v>
      </c>
      <c r="AA333" s="37">
        <v>34</v>
      </c>
      <c r="AB333" s="37">
        <v>74</v>
      </c>
      <c r="AC333" s="37">
        <v>85</v>
      </c>
      <c r="AD333" s="37">
        <v>177</v>
      </c>
      <c r="AE333" s="37">
        <v>104</v>
      </c>
      <c r="AF333" s="37">
        <v>158</v>
      </c>
      <c r="AG333" s="37">
        <v>87</v>
      </c>
      <c r="AH333" s="37">
        <v>129</v>
      </c>
      <c r="AI333" s="37">
        <v>49</v>
      </c>
      <c r="AJ333" s="37">
        <v>95</v>
      </c>
      <c r="AK333" s="37">
        <v>88</v>
      </c>
      <c r="AL333" s="37">
        <v>200</v>
      </c>
      <c r="AM333" s="30">
        <v>1490</v>
      </c>
      <c r="AO333" s="37">
        <v>115</v>
      </c>
      <c r="AP333" s="37">
        <v>69</v>
      </c>
      <c r="AQ333" s="37">
        <v>49</v>
      </c>
      <c r="AR333" s="37">
        <v>89</v>
      </c>
      <c r="AS333" s="37">
        <v>34</v>
      </c>
      <c r="AT333" s="37">
        <v>156</v>
      </c>
      <c r="AU333" s="37">
        <v>62</v>
      </c>
      <c r="AV333" s="37">
        <v>47</v>
      </c>
      <c r="AW333" s="37">
        <v>9</v>
      </c>
      <c r="AX333" s="37">
        <v>68</v>
      </c>
      <c r="AY333" s="37">
        <v>52</v>
      </c>
      <c r="AZ333" s="37">
        <v>59</v>
      </c>
      <c r="BA333" s="37">
        <v>143</v>
      </c>
      <c r="BB333" s="37">
        <v>70</v>
      </c>
      <c r="BC333" s="37">
        <v>90</v>
      </c>
      <c r="BD333" s="37">
        <v>93</v>
      </c>
      <c r="BE333" s="37">
        <v>80</v>
      </c>
      <c r="BF333" s="37">
        <v>49</v>
      </c>
      <c r="BG333" s="37">
        <v>96</v>
      </c>
      <c r="BH333" s="30">
        <f t="shared" si="211"/>
        <v>1430</v>
      </c>
      <c r="BI333" s="37">
        <f t="shared" si="206"/>
        <v>397</v>
      </c>
      <c r="BJ333" s="37">
        <f t="shared" si="209"/>
        <v>847</v>
      </c>
      <c r="BK333" s="13">
        <f t="shared" si="207"/>
        <v>1244</v>
      </c>
      <c r="BL333" s="38">
        <f t="shared" si="203"/>
        <v>327.0021303334818</v>
      </c>
      <c r="BM333" s="38">
        <f t="shared" si="204"/>
        <v>916.9978696665183</v>
      </c>
      <c r="BN333" s="39">
        <f t="shared" si="208"/>
        <v>6.527644038767434E-06</v>
      </c>
      <c r="BO333" s="40"/>
      <c r="BP333" s="13">
        <v>2.36</v>
      </c>
      <c r="BQ333" s="40">
        <v>2.36</v>
      </c>
      <c r="BR333" s="41"/>
      <c r="BS333" s="41"/>
      <c r="BT333" s="41"/>
      <c r="BU333" s="41"/>
      <c r="BV333" s="41"/>
      <c r="BW333" s="41"/>
      <c r="BY333" s="40"/>
      <c r="BZ333" s="40"/>
      <c r="CA333" s="40"/>
    </row>
    <row r="334" spans="1:79" ht="15.75">
      <c r="A334" s="29" t="s">
        <v>389</v>
      </c>
      <c r="B334" s="129" t="s">
        <v>389</v>
      </c>
      <c r="C334" s="30"/>
      <c r="D334" s="44" t="s">
        <v>819</v>
      </c>
      <c r="E334" s="31" t="s">
        <v>814</v>
      </c>
      <c r="F334" s="31" t="s">
        <v>536</v>
      </c>
      <c r="G334" s="32">
        <f t="shared" si="199"/>
        <v>42.772894689566876</v>
      </c>
      <c r="H334" s="32"/>
      <c r="I334" s="59" t="s">
        <v>829</v>
      </c>
      <c r="J334" s="34" t="s">
        <v>1117</v>
      </c>
      <c r="K334" s="33">
        <v>0</v>
      </c>
      <c r="L334" s="2">
        <v>1</v>
      </c>
      <c r="M334" s="33">
        <v>5</v>
      </c>
      <c r="N334" s="2">
        <v>8</v>
      </c>
      <c r="O334" s="33">
        <v>0</v>
      </c>
      <c r="P334" s="2">
        <v>4</v>
      </c>
      <c r="Q334" s="33">
        <v>42</v>
      </c>
      <c r="R334" s="2">
        <v>120</v>
      </c>
      <c r="S334" s="33">
        <f t="shared" si="212"/>
        <v>5</v>
      </c>
      <c r="T334" s="33">
        <f t="shared" si="213"/>
        <v>175</v>
      </c>
      <c r="U334" s="35">
        <f t="shared" si="200"/>
        <v>98.99491429312666</v>
      </c>
      <c r="V334" s="35">
        <f t="shared" si="201"/>
        <v>81.00508570687334</v>
      </c>
      <c r="W334" s="36">
        <f t="shared" si="210"/>
        <v>4.8696308233827906E-45</v>
      </c>
      <c r="X334" s="36"/>
      <c r="Y334" s="37">
        <v>0</v>
      </c>
      <c r="Z334" s="37">
        <v>0</v>
      </c>
      <c r="AA334" s="37">
        <v>0</v>
      </c>
      <c r="AB334" s="37">
        <v>2</v>
      </c>
      <c r="AC334" s="37">
        <v>2</v>
      </c>
      <c r="AD334" s="37">
        <v>2</v>
      </c>
      <c r="AE334" s="37">
        <v>1</v>
      </c>
      <c r="AF334" s="37">
        <v>0</v>
      </c>
      <c r="AG334" s="37">
        <v>3</v>
      </c>
      <c r="AH334" s="37">
        <v>0</v>
      </c>
      <c r="AI334" s="37">
        <v>2</v>
      </c>
      <c r="AJ334" s="37">
        <v>4</v>
      </c>
      <c r="AK334" s="37">
        <v>0</v>
      </c>
      <c r="AL334" s="37">
        <v>1</v>
      </c>
      <c r="AM334" s="30">
        <v>17</v>
      </c>
      <c r="AO334" s="37">
        <v>0</v>
      </c>
      <c r="AP334" s="37">
        <v>1</v>
      </c>
      <c r="AQ334" s="37">
        <v>0</v>
      </c>
      <c r="AR334" s="37">
        <v>1</v>
      </c>
      <c r="AS334" s="37">
        <v>0</v>
      </c>
      <c r="AT334" s="37">
        <v>0</v>
      </c>
      <c r="AU334" s="37">
        <v>1</v>
      </c>
      <c r="AV334" s="37">
        <v>0</v>
      </c>
      <c r="AW334" s="37">
        <v>0</v>
      </c>
      <c r="AX334" s="37">
        <v>0</v>
      </c>
      <c r="AY334" s="37">
        <v>0</v>
      </c>
      <c r="AZ334" s="37">
        <v>0</v>
      </c>
      <c r="BA334" s="37">
        <v>0</v>
      </c>
      <c r="BB334" s="37">
        <v>0</v>
      </c>
      <c r="BC334" s="37">
        <v>1</v>
      </c>
      <c r="BD334" s="37">
        <v>1</v>
      </c>
      <c r="BE334" s="37">
        <v>0</v>
      </c>
      <c r="BF334" s="37">
        <v>0</v>
      </c>
      <c r="BG334" s="37">
        <v>1</v>
      </c>
      <c r="BH334" s="30">
        <f t="shared" si="211"/>
        <v>6</v>
      </c>
      <c r="BI334" s="37">
        <f t="shared" si="206"/>
        <v>2</v>
      </c>
      <c r="BJ334" s="37">
        <f t="shared" si="209"/>
        <v>3</v>
      </c>
      <c r="BK334" s="13">
        <f t="shared" si="207"/>
        <v>5</v>
      </c>
      <c r="BL334" s="38">
        <f t="shared" si="203"/>
        <v>1.314317244105634</v>
      </c>
      <c r="BM334" s="38">
        <f t="shared" si="204"/>
        <v>3.685682755894366</v>
      </c>
      <c r="BN334" s="39">
        <f t="shared" si="208"/>
        <v>0.48603741042039705</v>
      </c>
      <c r="BO334" s="40"/>
      <c r="BP334" s="13">
        <v>43.55</v>
      </c>
      <c r="BQ334" s="40">
        <v>34.32</v>
      </c>
      <c r="BR334" s="41"/>
      <c r="BS334" s="41"/>
      <c r="BT334" s="41"/>
      <c r="BU334" s="41"/>
      <c r="BV334" s="41"/>
      <c r="BW334" s="41"/>
      <c r="BY334" s="40"/>
      <c r="BZ334" s="40"/>
      <c r="CA334" s="40"/>
    </row>
    <row r="335" spans="1:79" ht="15.75">
      <c r="A335" s="29" t="s">
        <v>416</v>
      </c>
      <c r="B335" s="129" t="s">
        <v>417</v>
      </c>
      <c r="C335" s="30"/>
      <c r="D335" s="31" t="s">
        <v>598</v>
      </c>
      <c r="E335" s="31" t="s">
        <v>814</v>
      </c>
      <c r="F335" s="31" t="s">
        <v>816</v>
      </c>
      <c r="G335" s="32">
        <f t="shared" si="199"/>
        <v>5.452368993395338</v>
      </c>
      <c r="H335" s="32"/>
      <c r="I335" s="59" t="s">
        <v>829</v>
      </c>
      <c r="J335" s="34" t="s">
        <v>743</v>
      </c>
      <c r="K335" s="33">
        <v>0</v>
      </c>
      <c r="L335" s="2">
        <v>0</v>
      </c>
      <c r="M335" s="33">
        <v>0</v>
      </c>
      <c r="N335" s="2">
        <v>1</v>
      </c>
      <c r="O335" s="33">
        <v>1</v>
      </c>
      <c r="P335" s="2">
        <v>12</v>
      </c>
      <c r="Q335" s="33">
        <v>12</v>
      </c>
      <c r="R335" s="2">
        <v>45</v>
      </c>
      <c r="S335" s="33">
        <f t="shared" si="212"/>
        <v>13</v>
      </c>
      <c r="T335" s="33">
        <f t="shared" si="213"/>
        <v>58</v>
      </c>
      <c r="U335" s="35">
        <f t="shared" si="200"/>
        <v>39.04799397117774</v>
      </c>
      <c r="V335" s="35">
        <f t="shared" si="201"/>
        <v>31.952006028822264</v>
      </c>
      <c r="W335" s="36">
        <f t="shared" si="210"/>
        <v>5.172891389186991E-10</v>
      </c>
      <c r="X335" s="36"/>
      <c r="Y335" s="37">
        <v>0</v>
      </c>
      <c r="Z335" s="37">
        <v>0</v>
      </c>
      <c r="AA335" s="37">
        <v>3</v>
      </c>
      <c r="AB335" s="37">
        <v>8</v>
      </c>
      <c r="AC335" s="37">
        <v>1</v>
      </c>
      <c r="AD335" s="37">
        <v>2</v>
      </c>
      <c r="AE335" s="37">
        <v>1</v>
      </c>
      <c r="AF335" s="37">
        <v>6</v>
      </c>
      <c r="AG335" s="37">
        <v>16</v>
      </c>
      <c r="AH335" s="37">
        <v>13</v>
      </c>
      <c r="AI335" s="37">
        <v>19</v>
      </c>
      <c r="AJ335" s="37">
        <v>31</v>
      </c>
      <c r="AK335" s="37">
        <v>31</v>
      </c>
      <c r="AL335" s="37">
        <v>53</v>
      </c>
      <c r="AM335" s="30">
        <v>184</v>
      </c>
      <c r="AO335" s="37">
        <v>0</v>
      </c>
      <c r="AP335" s="37">
        <v>0</v>
      </c>
      <c r="AQ335" s="37">
        <v>0</v>
      </c>
      <c r="AR335" s="37">
        <v>0</v>
      </c>
      <c r="AS335" s="37">
        <v>0</v>
      </c>
      <c r="AT335" s="37">
        <v>0</v>
      </c>
      <c r="AU335" s="37">
        <v>0</v>
      </c>
      <c r="AV335" s="37">
        <v>0</v>
      </c>
      <c r="AW335" s="37">
        <v>0</v>
      </c>
      <c r="AX335" s="37">
        <v>0</v>
      </c>
      <c r="AY335" s="37">
        <v>0</v>
      </c>
      <c r="AZ335" s="37">
        <v>0</v>
      </c>
      <c r="BA335" s="37">
        <v>0</v>
      </c>
      <c r="BB335" s="37">
        <v>0</v>
      </c>
      <c r="BC335" s="37">
        <v>0</v>
      </c>
      <c r="BD335" s="37">
        <v>0</v>
      </c>
      <c r="BE335" s="37">
        <v>0</v>
      </c>
      <c r="BF335" s="37">
        <v>0</v>
      </c>
      <c r="BG335" s="37">
        <v>0</v>
      </c>
      <c r="BH335" s="30">
        <f t="shared" si="211"/>
        <v>0</v>
      </c>
      <c r="BI335" s="37">
        <f t="shared" si="206"/>
      </c>
      <c r="BJ335" s="37">
        <f t="shared" si="209"/>
      </c>
      <c r="BL335" s="38"/>
      <c r="BM335" s="38"/>
      <c r="BN335" s="39"/>
      <c r="BO335" s="40"/>
      <c r="BP335" s="13">
        <v>11.12</v>
      </c>
      <c r="BQ335" s="40">
        <v>5.14</v>
      </c>
      <c r="BR335" s="41"/>
      <c r="BS335" s="41"/>
      <c r="BT335" s="41"/>
      <c r="BU335" s="41"/>
      <c r="BV335" s="41"/>
      <c r="BW335" s="41"/>
      <c r="BY335" s="40"/>
      <c r="BZ335" s="40"/>
      <c r="CA335" s="40"/>
    </row>
    <row r="336" spans="2:66" ht="15.75">
      <c r="B336" s="131"/>
      <c r="G336" s="32"/>
      <c r="H336" s="32"/>
      <c r="S336" s="33">
        <f t="shared" si="212"/>
        <v>0</v>
      </c>
      <c r="T336" s="33">
        <f t="shared" si="213"/>
        <v>0</v>
      </c>
      <c r="BI336" s="37">
        <f t="shared" si="206"/>
      </c>
      <c r="BJ336" s="37">
        <f t="shared" si="209"/>
      </c>
      <c r="BL336" s="38"/>
      <c r="BM336" s="38"/>
      <c r="BN336" s="39"/>
    </row>
    <row r="337" spans="1:79" ht="15.75">
      <c r="A337" s="29" t="s">
        <v>684</v>
      </c>
      <c r="B337" s="129" t="s">
        <v>684</v>
      </c>
      <c r="C337" s="30"/>
      <c r="D337" s="31" t="s">
        <v>534</v>
      </c>
      <c r="E337" s="31" t="s">
        <v>535</v>
      </c>
      <c r="F337" s="31" t="s">
        <v>815</v>
      </c>
      <c r="G337" s="32">
        <f aca="true" t="shared" si="214" ref="G337:G368">($T337/$V$412)/((MAX($S337,1))/$U$412)</f>
        <v>2.593199887102661</v>
      </c>
      <c r="H337" s="32"/>
      <c r="I337" s="59" t="s">
        <v>756</v>
      </c>
      <c r="J337" s="34" t="s">
        <v>988</v>
      </c>
      <c r="K337" s="33">
        <v>2</v>
      </c>
      <c r="L337" s="2">
        <v>34</v>
      </c>
      <c r="M337" s="33">
        <v>8</v>
      </c>
      <c r="N337" s="2">
        <v>58</v>
      </c>
      <c r="O337" s="33">
        <v>0</v>
      </c>
      <c r="P337" s="2">
        <v>5</v>
      </c>
      <c r="Q337" s="33">
        <v>4</v>
      </c>
      <c r="R337" s="2">
        <v>17</v>
      </c>
      <c r="S337" s="33">
        <f t="shared" si="212"/>
        <v>41</v>
      </c>
      <c r="T337" s="33">
        <f t="shared" si="213"/>
        <v>87</v>
      </c>
      <c r="U337" s="35">
        <f aca="true" t="shared" si="215" ref="U337:U368">(S337+T337)*($S$412/($S$412+$T$412))</f>
        <v>70.39638349733451</v>
      </c>
      <c r="V337" s="35">
        <f aca="true" t="shared" si="216" ref="V337:V368">(S337+T337)*($T$412/($S$412+$T$412))</f>
        <v>57.60361650266549</v>
      </c>
      <c r="W337" s="36">
        <f aca="true" t="shared" si="217" ref="W337:W364">CHITEST(S337:T337,U337:V337)</f>
        <v>1.7628987587623536E-07</v>
      </c>
      <c r="X337" s="36"/>
      <c r="Y337" s="37">
        <v>0</v>
      </c>
      <c r="Z337" s="37">
        <v>1</v>
      </c>
      <c r="AA337" s="37">
        <v>2</v>
      </c>
      <c r="AB337" s="37">
        <v>4</v>
      </c>
      <c r="AC337" s="37">
        <v>4</v>
      </c>
      <c r="AD337" s="37">
        <v>7</v>
      </c>
      <c r="AE337" s="37">
        <v>2</v>
      </c>
      <c r="AF337" s="37">
        <v>8</v>
      </c>
      <c r="AG337" s="37">
        <v>5</v>
      </c>
      <c r="AH337" s="37">
        <v>6</v>
      </c>
      <c r="AI337" s="37">
        <v>1</v>
      </c>
      <c r="AJ337" s="37">
        <v>0</v>
      </c>
      <c r="AK337" s="37">
        <v>0</v>
      </c>
      <c r="AL337" s="37">
        <v>0</v>
      </c>
      <c r="AM337" s="30">
        <v>40</v>
      </c>
      <c r="AO337" s="37">
        <v>4</v>
      </c>
      <c r="AP337" s="37">
        <v>6</v>
      </c>
      <c r="AQ337" s="37">
        <v>5</v>
      </c>
      <c r="AR337" s="37">
        <v>9</v>
      </c>
      <c r="AS337" s="37">
        <v>3</v>
      </c>
      <c r="AT337" s="37">
        <v>11</v>
      </c>
      <c r="AU337" s="37">
        <v>4</v>
      </c>
      <c r="AV337" s="37">
        <v>4</v>
      </c>
      <c r="AW337" s="37">
        <v>0</v>
      </c>
      <c r="AX337" s="37">
        <v>3</v>
      </c>
      <c r="AY337" s="37">
        <v>0</v>
      </c>
      <c r="AZ337" s="37">
        <v>4</v>
      </c>
      <c r="BA337" s="37">
        <v>4</v>
      </c>
      <c r="BB337" s="37">
        <v>6</v>
      </c>
      <c r="BC337" s="37">
        <v>2</v>
      </c>
      <c r="BD337" s="37">
        <v>3</v>
      </c>
      <c r="BE337" s="37">
        <v>6</v>
      </c>
      <c r="BF337" s="37">
        <v>1</v>
      </c>
      <c r="BG337" s="37">
        <v>5</v>
      </c>
      <c r="BH337" s="30">
        <f aca="true" t="shared" si="218" ref="BH337:BH363">SUM(AO337:BG337)</f>
        <v>80</v>
      </c>
      <c r="BI337" s="37">
        <f t="shared" si="206"/>
        <v>31</v>
      </c>
      <c r="BJ337" s="37">
        <f t="shared" si="209"/>
        <v>35</v>
      </c>
      <c r="BK337" s="13">
        <f t="shared" si="207"/>
        <v>66</v>
      </c>
      <c r="BL337" s="38">
        <f aca="true" t="shared" si="219" ref="BL337:BL379">BK337*($BI$412/($BI$412+$BJ$412))</f>
        <v>17.34898762219437</v>
      </c>
      <c r="BM337" s="38">
        <f aca="true" t="shared" si="220" ref="BM337:BM379">BK337*($BJ$412/($BI$412+$BJ$412))</f>
        <v>48.651012377805635</v>
      </c>
      <c r="BN337" s="39">
        <f t="shared" si="208"/>
        <v>0.00013493196401353046</v>
      </c>
      <c r="BO337" s="40"/>
      <c r="BP337" s="13">
        <v>5.56</v>
      </c>
      <c r="BQ337" s="40">
        <v>2.58</v>
      </c>
      <c r="BR337" s="41"/>
      <c r="BS337" s="41"/>
      <c r="BT337" s="41"/>
      <c r="BU337" s="41"/>
      <c r="BV337" s="41"/>
      <c r="BW337" s="41"/>
      <c r="BY337" s="40"/>
      <c r="BZ337" s="40"/>
      <c r="CA337" s="40"/>
    </row>
    <row r="338" spans="1:79" ht="15.75">
      <c r="A338" s="29" t="s">
        <v>297</v>
      </c>
      <c r="B338" s="129" t="s">
        <v>297</v>
      </c>
      <c r="C338" s="30"/>
      <c r="D338" s="31" t="s">
        <v>534</v>
      </c>
      <c r="E338" s="31" t="s">
        <v>535</v>
      </c>
      <c r="F338" s="31" t="s">
        <v>536</v>
      </c>
      <c r="G338" s="32">
        <f t="shared" si="214"/>
        <v>4.313233077939517</v>
      </c>
      <c r="H338" s="32"/>
      <c r="I338" s="59" t="s">
        <v>756</v>
      </c>
      <c r="J338" s="34" t="s">
        <v>991</v>
      </c>
      <c r="K338" s="33">
        <v>30</v>
      </c>
      <c r="L338" s="2">
        <v>293</v>
      </c>
      <c r="M338" s="33">
        <v>60</v>
      </c>
      <c r="N338" s="2">
        <v>437</v>
      </c>
      <c r="O338" s="33">
        <v>17</v>
      </c>
      <c r="P338" s="2">
        <v>85</v>
      </c>
      <c r="Q338" s="33">
        <v>266</v>
      </c>
      <c r="R338" s="2">
        <v>737</v>
      </c>
      <c r="S338" s="33">
        <f t="shared" si="212"/>
        <v>425</v>
      </c>
      <c r="T338" s="33">
        <f t="shared" si="213"/>
        <v>1500</v>
      </c>
      <c r="U338" s="35">
        <f t="shared" si="215"/>
        <v>1058.6956111903824</v>
      </c>
      <c r="V338" s="35">
        <f t="shared" si="216"/>
        <v>866.3043888096176</v>
      </c>
      <c r="W338" s="36">
        <f t="shared" si="217"/>
        <v>2.605606485452444E-185</v>
      </c>
      <c r="X338" s="36"/>
      <c r="Y338" s="37">
        <v>7</v>
      </c>
      <c r="Z338" s="37">
        <v>5</v>
      </c>
      <c r="AA338" s="37">
        <v>8</v>
      </c>
      <c r="AB338" s="37">
        <v>26</v>
      </c>
      <c r="AC338" s="37">
        <v>65</v>
      </c>
      <c r="AD338" s="37">
        <v>143</v>
      </c>
      <c r="AE338" s="37">
        <v>96</v>
      </c>
      <c r="AF338" s="37">
        <v>126</v>
      </c>
      <c r="AG338" s="37">
        <v>64</v>
      </c>
      <c r="AH338" s="37">
        <v>142</v>
      </c>
      <c r="AI338" s="37">
        <v>16</v>
      </c>
      <c r="AJ338" s="37">
        <v>52</v>
      </c>
      <c r="AK338" s="37">
        <v>18</v>
      </c>
      <c r="AL338" s="37">
        <v>41</v>
      </c>
      <c r="AM338" s="30">
        <v>809</v>
      </c>
      <c r="AO338" s="37">
        <v>55</v>
      </c>
      <c r="AP338" s="37">
        <v>37</v>
      </c>
      <c r="AQ338" s="37">
        <v>22</v>
      </c>
      <c r="AR338" s="37">
        <v>81</v>
      </c>
      <c r="AS338" s="37">
        <v>32</v>
      </c>
      <c r="AT338" s="37">
        <v>167</v>
      </c>
      <c r="AU338" s="37">
        <v>23</v>
      </c>
      <c r="AV338" s="37">
        <v>21</v>
      </c>
      <c r="AW338" s="37">
        <v>15</v>
      </c>
      <c r="AX338" s="37">
        <v>31</v>
      </c>
      <c r="AY338" s="37">
        <v>25</v>
      </c>
      <c r="AZ338" s="37">
        <v>44</v>
      </c>
      <c r="BA338" s="37">
        <v>66</v>
      </c>
      <c r="BB338" s="37">
        <v>48</v>
      </c>
      <c r="BC338" s="37">
        <v>46</v>
      </c>
      <c r="BD338" s="37">
        <v>32</v>
      </c>
      <c r="BE338" s="37">
        <v>36</v>
      </c>
      <c r="BF338" s="37">
        <v>20</v>
      </c>
      <c r="BG338" s="37">
        <v>49</v>
      </c>
      <c r="BH338" s="30">
        <f t="shared" si="218"/>
        <v>850</v>
      </c>
      <c r="BI338" s="37">
        <f t="shared" si="206"/>
        <v>339</v>
      </c>
      <c r="BJ338" s="37">
        <f t="shared" si="209"/>
        <v>421</v>
      </c>
      <c r="BK338" s="13">
        <f t="shared" si="207"/>
        <v>760</v>
      </c>
      <c r="BL338" s="38">
        <f t="shared" si="219"/>
        <v>199.7762211040564</v>
      </c>
      <c r="BM338" s="38">
        <f t="shared" si="220"/>
        <v>560.2237788959436</v>
      </c>
      <c r="BN338" s="39">
        <f t="shared" si="208"/>
        <v>1.8081911862362644E-30</v>
      </c>
      <c r="BO338" s="40"/>
      <c r="BP338" s="13">
        <v>6.43</v>
      </c>
      <c r="BQ338" s="40">
        <v>4.16</v>
      </c>
      <c r="BR338" s="41"/>
      <c r="BS338" s="41"/>
      <c r="BT338" s="41"/>
      <c r="BU338" s="41"/>
      <c r="BV338" s="41"/>
      <c r="BW338" s="41"/>
      <c r="BY338" s="40"/>
      <c r="BZ338" s="40"/>
      <c r="CA338" s="40"/>
    </row>
    <row r="339" spans="1:79" ht="15.75">
      <c r="A339" s="29" t="s">
        <v>136</v>
      </c>
      <c r="B339" s="129" t="s">
        <v>136</v>
      </c>
      <c r="C339" s="30"/>
      <c r="D339" s="31" t="s">
        <v>534</v>
      </c>
      <c r="E339" s="31" t="s">
        <v>535</v>
      </c>
      <c r="F339" s="31" t="s">
        <v>536</v>
      </c>
      <c r="G339" s="32">
        <f t="shared" si="214"/>
        <v>5.787699046429952</v>
      </c>
      <c r="H339" s="32"/>
      <c r="I339" s="59" t="s">
        <v>756</v>
      </c>
      <c r="J339" s="34" t="s">
        <v>1118</v>
      </c>
      <c r="K339" s="33">
        <v>30</v>
      </c>
      <c r="L339" s="2">
        <v>238</v>
      </c>
      <c r="M339" s="33">
        <v>256</v>
      </c>
      <c r="N339" s="2">
        <v>665</v>
      </c>
      <c r="O339" s="33">
        <v>43</v>
      </c>
      <c r="P339" s="2">
        <v>151</v>
      </c>
      <c r="Q339" s="33">
        <v>343</v>
      </c>
      <c r="R339" s="2">
        <v>924</v>
      </c>
      <c r="S339" s="33">
        <f t="shared" si="212"/>
        <v>462</v>
      </c>
      <c r="T339" s="33">
        <f t="shared" si="213"/>
        <v>2188</v>
      </c>
      <c r="U339" s="35">
        <f t="shared" si="215"/>
        <v>1457.4251270932536</v>
      </c>
      <c r="V339" s="35">
        <f t="shared" si="216"/>
        <v>1192.5748729067464</v>
      </c>
      <c r="W339" s="36">
        <f t="shared" si="217"/>
        <v>0</v>
      </c>
      <c r="X339" s="36"/>
      <c r="Y339" s="37">
        <v>2</v>
      </c>
      <c r="Z339" s="37">
        <v>3</v>
      </c>
      <c r="AA339" s="37">
        <v>2</v>
      </c>
      <c r="AB339" s="37">
        <v>5</v>
      </c>
      <c r="AC339" s="37">
        <v>19</v>
      </c>
      <c r="AD339" s="37">
        <v>59</v>
      </c>
      <c r="AE339" s="37">
        <v>45</v>
      </c>
      <c r="AF339" s="37">
        <v>104</v>
      </c>
      <c r="AG339" s="37">
        <v>46</v>
      </c>
      <c r="AH339" s="37">
        <v>74</v>
      </c>
      <c r="AI339" s="37">
        <v>5</v>
      </c>
      <c r="AJ339" s="37">
        <v>9</v>
      </c>
      <c r="AK339" s="37">
        <v>7</v>
      </c>
      <c r="AL339" s="37">
        <v>2</v>
      </c>
      <c r="AM339" s="30">
        <v>382</v>
      </c>
      <c r="AO339" s="37">
        <v>81</v>
      </c>
      <c r="AP339" s="37">
        <v>33</v>
      </c>
      <c r="AQ339" s="37">
        <v>21</v>
      </c>
      <c r="AR339" s="37">
        <v>100</v>
      </c>
      <c r="AS339" s="37">
        <v>44</v>
      </c>
      <c r="AT339" s="37">
        <v>198</v>
      </c>
      <c r="AU339" s="37">
        <v>34</v>
      </c>
      <c r="AV339" s="37">
        <v>40</v>
      </c>
      <c r="AW339" s="37">
        <v>14</v>
      </c>
      <c r="AX339" s="37">
        <v>28</v>
      </c>
      <c r="AY339" s="37">
        <v>20</v>
      </c>
      <c r="AZ339" s="37">
        <v>32</v>
      </c>
      <c r="BA339" s="37">
        <v>64</v>
      </c>
      <c r="BB339" s="37">
        <v>45</v>
      </c>
      <c r="BC339" s="37">
        <v>50</v>
      </c>
      <c r="BD339" s="37">
        <v>56</v>
      </c>
      <c r="BE339" s="37">
        <v>45</v>
      </c>
      <c r="BF339" s="37">
        <v>34</v>
      </c>
      <c r="BG339" s="37">
        <v>42</v>
      </c>
      <c r="BH339" s="30">
        <f t="shared" si="218"/>
        <v>981</v>
      </c>
      <c r="BI339" s="37">
        <f t="shared" si="206"/>
        <v>430</v>
      </c>
      <c r="BJ339" s="37">
        <f t="shared" si="209"/>
        <v>469</v>
      </c>
      <c r="BK339" s="13">
        <f t="shared" si="207"/>
        <v>899</v>
      </c>
      <c r="BL339" s="38">
        <f t="shared" si="219"/>
        <v>236.31424049019301</v>
      </c>
      <c r="BM339" s="38">
        <f t="shared" si="220"/>
        <v>662.685759509807</v>
      </c>
      <c r="BN339" s="39">
        <f t="shared" si="208"/>
        <v>9.31848626858332E-49</v>
      </c>
      <c r="BO339" s="40"/>
      <c r="BP339" s="13">
        <v>7.6</v>
      </c>
      <c r="BQ339" s="40">
        <v>5.48</v>
      </c>
      <c r="BR339" s="41"/>
      <c r="BS339" s="41"/>
      <c r="BT339" s="41"/>
      <c r="BU339" s="41"/>
      <c r="BV339" s="41"/>
      <c r="BW339" s="41"/>
      <c r="BY339" s="40"/>
      <c r="BZ339" s="40"/>
      <c r="CA339" s="40"/>
    </row>
    <row r="340" spans="1:79" ht="15.75">
      <c r="A340" s="29" t="s">
        <v>672</v>
      </c>
      <c r="B340" s="129" t="s">
        <v>672</v>
      </c>
      <c r="C340" s="30"/>
      <c r="D340" s="31" t="s">
        <v>534</v>
      </c>
      <c r="E340" s="31" t="s">
        <v>814</v>
      </c>
      <c r="F340" s="31" t="s">
        <v>536</v>
      </c>
      <c r="G340" s="32">
        <f t="shared" si="214"/>
        <v>5.499372174372884</v>
      </c>
      <c r="H340" s="32"/>
      <c r="I340" s="59" t="s">
        <v>756</v>
      </c>
      <c r="J340" s="34" t="s">
        <v>1119</v>
      </c>
      <c r="K340" s="33">
        <v>0</v>
      </c>
      <c r="L340" s="2">
        <v>8</v>
      </c>
      <c r="M340" s="33">
        <v>4</v>
      </c>
      <c r="N340" s="2">
        <v>25</v>
      </c>
      <c r="O340" s="33">
        <v>1</v>
      </c>
      <c r="P340" s="2">
        <v>3</v>
      </c>
      <c r="Q340" s="33">
        <v>5</v>
      </c>
      <c r="R340" s="2">
        <v>20</v>
      </c>
      <c r="S340" s="33">
        <f t="shared" si="212"/>
        <v>12</v>
      </c>
      <c r="T340" s="33">
        <f t="shared" si="213"/>
        <v>54</v>
      </c>
      <c r="U340" s="35">
        <f t="shared" si="215"/>
        <v>36.29813524081311</v>
      </c>
      <c r="V340" s="35">
        <f t="shared" si="216"/>
        <v>29.701864759186893</v>
      </c>
      <c r="W340" s="36">
        <f t="shared" si="217"/>
        <v>1.8337474759804332E-09</v>
      </c>
      <c r="X340" s="36"/>
      <c r="Y340" s="37">
        <v>0</v>
      </c>
      <c r="Z340" s="37">
        <v>0</v>
      </c>
      <c r="AA340" s="37">
        <v>0</v>
      </c>
      <c r="AB340" s="37">
        <v>0</v>
      </c>
      <c r="AC340" s="37">
        <v>1</v>
      </c>
      <c r="AD340" s="37">
        <v>2</v>
      </c>
      <c r="AE340" s="37">
        <v>3</v>
      </c>
      <c r="AF340" s="37">
        <v>4</v>
      </c>
      <c r="AG340" s="37">
        <v>0</v>
      </c>
      <c r="AH340" s="37">
        <v>1</v>
      </c>
      <c r="AI340" s="37">
        <v>0</v>
      </c>
      <c r="AJ340" s="37">
        <v>0</v>
      </c>
      <c r="AK340" s="37">
        <v>0</v>
      </c>
      <c r="AL340" s="37">
        <v>0</v>
      </c>
      <c r="AM340" s="30">
        <v>11</v>
      </c>
      <c r="AO340" s="37">
        <v>1</v>
      </c>
      <c r="AP340" s="37">
        <v>0</v>
      </c>
      <c r="AQ340" s="37">
        <v>0</v>
      </c>
      <c r="AR340" s="37">
        <v>2</v>
      </c>
      <c r="AS340" s="37">
        <v>0</v>
      </c>
      <c r="AT340" s="37">
        <v>1</v>
      </c>
      <c r="AU340" s="37">
        <v>0</v>
      </c>
      <c r="AV340" s="37">
        <v>0</v>
      </c>
      <c r="AW340" s="37">
        <v>0</v>
      </c>
      <c r="AX340" s="37">
        <v>0</v>
      </c>
      <c r="AY340" s="37">
        <v>0</v>
      </c>
      <c r="AZ340" s="37">
        <v>0</v>
      </c>
      <c r="BA340" s="37">
        <v>1</v>
      </c>
      <c r="BB340" s="37">
        <v>0</v>
      </c>
      <c r="BC340" s="37">
        <v>1</v>
      </c>
      <c r="BD340" s="37">
        <v>0</v>
      </c>
      <c r="BE340" s="37">
        <v>0</v>
      </c>
      <c r="BF340" s="37">
        <v>0</v>
      </c>
      <c r="BG340" s="37">
        <v>0</v>
      </c>
      <c r="BH340" s="30">
        <f t="shared" si="218"/>
        <v>6</v>
      </c>
      <c r="BI340" s="37">
        <f t="shared" si="206"/>
        <v>3</v>
      </c>
      <c r="BJ340" s="37">
        <f t="shared" si="209"/>
        <v>3</v>
      </c>
      <c r="BK340" s="13">
        <f t="shared" si="207"/>
        <v>6</v>
      </c>
      <c r="BL340" s="38">
        <f t="shared" si="219"/>
        <v>1.577180692926761</v>
      </c>
      <c r="BM340" s="38">
        <f t="shared" si="220"/>
        <v>4.422819307073239</v>
      </c>
      <c r="BN340" s="39">
        <f t="shared" si="208"/>
        <v>0.18697596815614537</v>
      </c>
      <c r="BO340" s="40"/>
      <c r="BP340" s="13">
        <v>8.34</v>
      </c>
      <c r="BQ340" s="40">
        <v>5.48</v>
      </c>
      <c r="BR340" s="41"/>
      <c r="BS340" s="41"/>
      <c r="BT340" s="41"/>
      <c r="BU340" s="41"/>
      <c r="BV340" s="41"/>
      <c r="BW340" s="41"/>
      <c r="BY340" s="40"/>
      <c r="BZ340" s="40"/>
      <c r="CA340" s="40"/>
    </row>
    <row r="341" spans="1:79" ht="15.75">
      <c r="A341" s="29" t="s">
        <v>296</v>
      </c>
      <c r="B341" s="129" t="s">
        <v>296</v>
      </c>
      <c r="C341" s="30"/>
      <c r="D341" s="31" t="s">
        <v>534</v>
      </c>
      <c r="E341" s="31" t="s">
        <v>535</v>
      </c>
      <c r="F341" s="31" t="s">
        <v>536</v>
      </c>
      <c r="G341" s="32">
        <f t="shared" si="214"/>
        <v>3.131877351522877</v>
      </c>
      <c r="H341" s="32"/>
      <c r="I341" s="59" t="s">
        <v>756</v>
      </c>
      <c r="J341" s="34" t="s">
        <v>701</v>
      </c>
      <c r="K341" s="33">
        <v>13</v>
      </c>
      <c r="L341" s="2">
        <v>172</v>
      </c>
      <c r="M341" s="33">
        <v>32</v>
      </c>
      <c r="N341" s="2">
        <v>201</v>
      </c>
      <c r="O341" s="33">
        <v>11</v>
      </c>
      <c r="P341" s="2">
        <v>67</v>
      </c>
      <c r="Q341" s="33">
        <v>83</v>
      </c>
      <c r="R341" s="2">
        <v>358</v>
      </c>
      <c r="S341" s="33">
        <f t="shared" si="212"/>
        <v>263</v>
      </c>
      <c r="T341" s="33">
        <f t="shared" si="213"/>
        <v>674</v>
      </c>
      <c r="U341" s="35">
        <f t="shared" si="215"/>
        <v>515.3235260703316</v>
      </c>
      <c r="V341" s="35">
        <f t="shared" si="216"/>
        <v>421.6764739296685</v>
      </c>
      <c r="W341" s="36">
        <f t="shared" si="217"/>
        <v>1.1663487715749057E-61</v>
      </c>
      <c r="X341" s="36"/>
      <c r="Y341" s="37">
        <v>6</v>
      </c>
      <c r="Z341" s="37">
        <v>1</v>
      </c>
      <c r="AA341" s="37">
        <v>3</v>
      </c>
      <c r="AB341" s="37">
        <v>7</v>
      </c>
      <c r="AC341" s="37">
        <v>30</v>
      </c>
      <c r="AD341" s="37">
        <v>33</v>
      </c>
      <c r="AE341" s="37">
        <v>41</v>
      </c>
      <c r="AF341" s="37">
        <v>52</v>
      </c>
      <c r="AG341" s="37">
        <v>14</v>
      </c>
      <c r="AH341" s="37">
        <v>48</v>
      </c>
      <c r="AI341" s="37">
        <v>9</v>
      </c>
      <c r="AJ341" s="37">
        <v>19</v>
      </c>
      <c r="AK341" s="37">
        <v>22</v>
      </c>
      <c r="AL341" s="37">
        <v>16</v>
      </c>
      <c r="AM341" s="30">
        <v>301</v>
      </c>
      <c r="AO341" s="37">
        <v>17</v>
      </c>
      <c r="AP341" s="37">
        <v>8</v>
      </c>
      <c r="AQ341" s="37">
        <v>4</v>
      </c>
      <c r="AR341" s="37">
        <v>41</v>
      </c>
      <c r="AS341" s="37">
        <v>22</v>
      </c>
      <c r="AT341" s="37">
        <v>95</v>
      </c>
      <c r="AU341" s="37">
        <v>7</v>
      </c>
      <c r="AV341" s="37">
        <v>15</v>
      </c>
      <c r="AW341" s="37">
        <v>5</v>
      </c>
      <c r="AX341" s="37">
        <v>14</v>
      </c>
      <c r="AY341" s="37">
        <v>16</v>
      </c>
      <c r="AZ341" s="37">
        <v>22</v>
      </c>
      <c r="BA341" s="37">
        <v>17</v>
      </c>
      <c r="BB341" s="37">
        <v>14</v>
      </c>
      <c r="BC341" s="37">
        <v>13</v>
      </c>
      <c r="BD341" s="37">
        <v>18</v>
      </c>
      <c r="BE341" s="37">
        <v>14</v>
      </c>
      <c r="BF341" s="37">
        <v>5</v>
      </c>
      <c r="BG341" s="37">
        <v>14</v>
      </c>
      <c r="BH341" s="30">
        <f t="shared" si="218"/>
        <v>361</v>
      </c>
      <c r="BI341" s="37">
        <f t="shared" si="206"/>
        <v>185</v>
      </c>
      <c r="BJ341" s="37">
        <f t="shared" si="209"/>
        <v>150</v>
      </c>
      <c r="BK341" s="13">
        <f t="shared" si="207"/>
        <v>335</v>
      </c>
      <c r="BL341" s="38">
        <f t="shared" si="219"/>
        <v>88.05925535507748</v>
      </c>
      <c r="BM341" s="38">
        <f t="shared" si="220"/>
        <v>246.94074464492252</v>
      </c>
      <c r="BN341" s="39">
        <f t="shared" si="208"/>
        <v>2.406748020713022E-33</v>
      </c>
      <c r="BO341" s="40"/>
      <c r="BP341" s="13">
        <v>4.44</v>
      </c>
      <c r="BQ341" s="40">
        <v>3.14</v>
      </c>
      <c r="BR341" s="41"/>
      <c r="BS341" s="41"/>
      <c r="BT341" s="41"/>
      <c r="BU341" s="41"/>
      <c r="BV341" s="41"/>
      <c r="BW341" s="41"/>
      <c r="BY341" s="40"/>
      <c r="BZ341" s="40"/>
      <c r="CA341" s="40"/>
    </row>
    <row r="342" spans="1:79" ht="15.75">
      <c r="A342" s="29" t="s">
        <v>673</v>
      </c>
      <c r="B342" s="129" t="s">
        <v>673</v>
      </c>
      <c r="C342" s="30"/>
      <c r="D342" s="31" t="s">
        <v>534</v>
      </c>
      <c r="E342" s="31" t="s">
        <v>535</v>
      </c>
      <c r="F342" s="31" t="s">
        <v>536</v>
      </c>
      <c r="G342" s="32">
        <f t="shared" si="214"/>
        <v>8.67284500617946</v>
      </c>
      <c r="H342" s="32"/>
      <c r="I342" s="59" t="s">
        <v>756</v>
      </c>
      <c r="J342" s="34" t="s">
        <v>701</v>
      </c>
      <c r="K342" s="33">
        <v>15</v>
      </c>
      <c r="L342" s="2">
        <v>108</v>
      </c>
      <c r="M342" s="33">
        <v>77</v>
      </c>
      <c r="N342" s="2">
        <v>530</v>
      </c>
      <c r="O342" s="33">
        <v>12</v>
      </c>
      <c r="P342" s="2">
        <v>82</v>
      </c>
      <c r="Q342" s="33">
        <v>181</v>
      </c>
      <c r="R342" s="2">
        <v>752</v>
      </c>
      <c r="S342" s="33">
        <f t="shared" si="212"/>
        <v>217</v>
      </c>
      <c r="T342" s="33">
        <f t="shared" si="213"/>
        <v>1540</v>
      </c>
      <c r="U342" s="35">
        <f t="shared" si="215"/>
        <v>966.3003578501308</v>
      </c>
      <c r="V342" s="35">
        <f t="shared" si="216"/>
        <v>790.6996421498692</v>
      </c>
      <c r="W342" s="36">
        <f t="shared" si="217"/>
        <v>9.711165595191301E-283</v>
      </c>
      <c r="X342" s="36"/>
      <c r="Y342" s="37">
        <v>1</v>
      </c>
      <c r="Z342" s="37">
        <v>1</v>
      </c>
      <c r="AA342" s="37">
        <v>3</v>
      </c>
      <c r="AB342" s="37">
        <v>1</v>
      </c>
      <c r="AC342" s="37">
        <v>10</v>
      </c>
      <c r="AD342" s="37">
        <v>32</v>
      </c>
      <c r="AE342" s="37">
        <v>19</v>
      </c>
      <c r="AF342" s="37">
        <v>41</v>
      </c>
      <c r="AG342" s="37">
        <v>11</v>
      </c>
      <c r="AH342" s="37">
        <v>23</v>
      </c>
      <c r="AI342" s="37">
        <v>3</v>
      </c>
      <c r="AJ342" s="37">
        <v>10</v>
      </c>
      <c r="AK342" s="37">
        <v>4</v>
      </c>
      <c r="AL342" s="37">
        <v>10</v>
      </c>
      <c r="AM342" s="30">
        <v>169</v>
      </c>
      <c r="AO342" s="37">
        <v>21</v>
      </c>
      <c r="AP342" s="37">
        <v>5</v>
      </c>
      <c r="AQ342" s="37">
        <v>3</v>
      </c>
      <c r="AR342" s="37">
        <v>19</v>
      </c>
      <c r="AS342" s="37">
        <v>20</v>
      </c>
      <c r="AT342" s="37">
        <v>56</v>
      </c>
      <c r="AU342" s="37">
        <v>10</v>
      </c>
      <c r="AV342" s="37">
        <v>11</v>
      </c>
      <c r="AW342" s="37">
        <v>5</v>
      </c>
      <c r="AX342" s="37">
        <v>5</v>
      </c>
      <c r="AY342" s="37">
        <v>6</v>
      </c>
      <c r="AZ342" s="37">
        <v>7</v>
      </c>
      <c r="BA342" s="37">
        <v>17</v>
      </c>
      <c r="BB342" s="37">
        <v>16</v>
      </c>
      <c r="BC342" s="37">
        <v>9</v>
      </c>
      <c r="BD342" s="37">
        <v>17</v>
      </c>
      <c r="BE342" s="37">
        <v>12</v>
      </c>
      <c r="BF342" s="37">
        <v>2</v>
      </c>
      <c r="BG342" s="37">
        <v>24</v>
      </c>
      <c r="BH342" s="30">
        <f t="shared" si="218"/>
        <v>265</v>
      </c>
      <c r="BI342" s="37">
        <f t="shared" si="206"/>
        <v>121</v>
      </c>
      <c r="BJ342" s="37">
        <f t="shared" si="209"/>
        <v>131</v>
      </c>
      <c r="BK342" s="13">
        <f t="shared" si="207"/>
        <v>252</v>
      </c>
      <c r="BL342" s="38">
        <f t="shared" si="219"/>
        <v>66.24158910292397</v>
      </c>
      <c r="BM342" s="38">
        <f t="shared" si="220"/>
        <v>185.75841089707606</v>
      </c>
      <c r="BN342" s="39">
        <f t="shared" si="208"/>
        <v>4.639873003859026E-15</v>
      </c>
      <c r="BO342" s="40"/>
      <c r="BP342" s="13">
        <v>8.85</v>
      </c>
      <c r="BQ342" s="40">
        <v>9.04</v>
      </c>
      <c r="BR342" s="41"/>
      <c r="BS342" s="41"/>
      <c r="BT342" s="41"/>
      <c r="BU342" s="41"/>
      <c r="BV342" s="41"/>
      <c r="BW342" s="41"/>
      <c r="BY342" s="40"/>
      <c r="BZ342" s="40"/>
      <c r="CA342" s="40"/>
    </row>
    <row r="343" spans="1:79" ht="15.75">
      <c r="A343" s="29" t="s">
        <v>397</v>
      </c>
      <c r="B343" s="129" t="s">
        <v>397</v>
      </c>
      <c r="D343" s="31" t="s">
        <v>534</v>
      </c>
      <c r="E343" s="31" t="s">
        <v>535</v>
      </c>
      <c r="F343" s="31" t="s">
        <v>536</v>
      </c>
      <c r="G343" s="32">
        <f t="shared" si="214"/>
        <v>3.499450341590433</v>
      </c>
      <c r="H343" s="32"/>
      <c r="I343" s="59" t="s">
        <v>756</v>
      </c>
      <c r="J343" s="34" t="s">
        <v>701</v>
      </c>
      <c r="K343" s="33">
        <v>49</v>
      </c>
      <c r="L343" s="2">
        <v>1095</v>
      </c>
      <c r="M343" s="33">
        <v>142</v>
      </c>
      <c r="N343" s="2">
        <v>1181</v>
      </c>
      <c r="O343" s="33">
        <v>51</v>
      </c>
      <c r="P343" s="2">
        <v>285</v>
      </c>
      <c r="Q343" s="33">
        <v>416</v>
      </c>
      <c r="R343" s="2">
        <v>2499</v>
      </c>
      <c r="S343" s="33">
        <f t="shared" si="212"/>
        <v>1480</v>
      </c>
      <c r="T343" s="33">
        <f t="shared" si="213"/>
        <v>4238</v>
      </c>
      <c r="U343" s="35">
        <f t="shared" si="215"/>
        <v>3144.73844404499</v>
      </c>
      <c r="V343" s="35">
        <f t="shared" si="216"/>
        <v>2573.26155595501</v>
      </c>
      <c r="W343" s="36">
        <f t="shared" si="217"/>
        <v>0</v>
      </c>
      <c r="X343" s="36"/>
      <c r="Y343" s="34">
        <v>3</v>
      </c>
      <c r="Z343" s="34">
        <v>2</v>
      </c>
      <c r="AA343" s="34">
        <v>5</v>
      </c>
      <c r="AB343" s="34">
        <v>11</v>
      </c>
      <c r="AC343" s="34">
        <v>16</v>
      </c>
      <c r="AD343" s="34">
        <v>44</v>
      </c>
      <c r="AE343" s="34">
        <v>74</v>
      </c>
      <c r="AF343" s="34">
        <v>121</v>
      </c>
      <c r="AG343" s="34">
        <v>87</v>
      </c>
      <c r="AH343" s="34">
        <v>107</v>
      </c>
      <c r="AI343" s="34">
        <v>26</v>
      </c>
      <c r="AJ343" s="34">
        <v>40</v>
      </c>
      <c r="AK343" s="34">
        <v>32</v>
      </c>
      <c r="AL343" s="34">
        <v>43</v>
      </c>
      <c r="AO343" s="37">
        <v>90</v>
      </c>
      <c r="AP343" s="37">
        <v>81</v>
      </c>
      <c r="AQ343" s="37">
        <v>58</v>
      </c>
      <c r="AR343" s="37">
        <v>183</v>
      </c>
      <c r="AS343" s="37">
        <v>71</v>
      </c>
      <c r="AT343" s="37">
        <v>309</v>
      </c>
      <c r="AU343" s="37">
        <v>69</v>
      </c>
      <c r="AV343" s="37">
        <v>54</v>
      </c>
      <c r="AW343" s="37">
        <v>25</v>
      </c>
      <c r="AX343" s="37">
        <v>40</v>
      </c>
      <c r="AY343" s="37">
        <v>56</v>
      </c>
      <c r="AZ343" s="37">
        <v>68</v>
      </c>
      <c r="BA343" s="37">
        <v>112</v>
      </c>
      <c r="BB343" s="37">
        <v>61</v>
      </c>
      <c r="BC343" s="37">
        <v>77</v>
      </c>
      <c r="BD343" s="37">
        <v>54</v>
      </c>
      <c r="BE343" s="37">
        <v>67</v>
      </c>
      <c r="BF343" s="37">
        <v>31</v>
      </c>
      <c r="BG343" s="37">
        <v>78</v>
      </c>
      <c r="BH343" s="30">
        <f t="shared" si="218"/>
        <v>1584</v>
      </c>
      <c r="BI343" s="37">
        <f t="shared" si="206"/>
        <v>711</v>
      </c>
      <c r="BJ343" s="37">
        <f t="shared" si="209"/>
        <v>694</v>
      </c>
      <c r="BK343" s="13">
        <f t="shared" si="207"/>
        <v>1405</v>
      </c>
      <c r="BL343" s="38">
        <f t="shared" si="219"/>
        <v>369.3231455936832</v>
      </c>
      <c r="BM343" s="38">
        <f t="shared" si="220"/>
        <v>1035.6768544063168</v>
      </c>
      <c r="BN343" s="39">
        <f t="shared" si="208"/>
        <v>2.9333814649198745E-95</v>
      </c>
      <c r="BO343" s="40"/>
      <c r="BP343" s="13">
        <v>5.17</v>
      </c>
      <c r="BQ343" s="40">
        <v>3.57</v>
      </c>
      <c r="BR343" s="41"/>
      <c r="BS343" s="41"/>
      <c r="BT343" s="41"/>
      <c r="BU343" s="41"/>
      <c r="BV343" s="41"/>
      <c r="BW343" s="41"/>
      <c r="BY343" s="40"/>
      <c r="BZ343" s="40"/>
      <c r="CA343" s="40"/>
    </row>
    <row r="344" spans="1:79" ht="15.75">
      <c r="A344" s="29" t="s">
        <v>225</v>
      </c>
      <c r="B344" s="129" t="s">
        <v>225</v>
      </c>
      <c r="C344" s="30"/>
      <c r="D344" s="31" t="s">
        <v>534</v>
      </c>
      <c r="E344" s="31" t="s">
        <v>535</v>
      </c>
      <c r="F344" s="31" t="s">
        <v>536</v>
      </c>
      <c r="G344" s="32">
        <f t="shared" si="214"/>
        <v>11.672456609423929</v>
      </c>
      <c r="H344" s="32"/>
      <c r="I344" s="59" t="s">
        <v>756</v>
      </c>
      <c r="J344" s="34" t="s">
        <v>701</v>
      </c>
      <c r="K344" s="33">
        <v>2</v>
      </c>
      <c r="L344" s="2">
        <v>58</v>
      </c>
      <c r="M344" s="33">
        <v>3</v>
      </c>
      <c r="N344" s="2">
        <v>162</v>
      </c>
      <c r="O344" s="33">
        <v>0</v>
      </c>
      <c r="P344" s="2">
        <v>18</v>
      </c>
      <c r="Q344" s="33">
        <v>18</v>
      </c>
      <c r="R344" s="2">
        <v>562</v>
      </c>
      <c r="S344" s="33">
        <f t="shared" si="212"/>
        <v>78</v>
      </c>
      <c r="T344" s="33">
        <f t="shared" si="213"/>
        <v>745</v>
      </c>
      <c r="U344" s="35">
        <f t="shared" si="215"/>
        <v>452.62674701801797</v>
      </c>
      <c r="V344" s="35">
        <f t="shared" si="216"/>
        <v>370.37325298198203</v>
      </c>
      <c r="W344" s="36">
        <f t="shared" si="217"/>
        <v>7.3845512179740455E-152</v>
      </c>
      <c r="X344" s="36"/>
      <c r="Y344" s="37">
        <v>0</v>
      </c>
      <c r="Z344" s="37">
        <v>0</v>
      </c>
      <c r="AA344" s="37">
        <v>0</v>
      </c>
      <c r="AB344" s="37">
        <v>0</v>
      </c>
      <c r="AC344" s="37">
        <v>0</v>
      </c>
      <c r="AD344" s="37">
        <v>4</v>
      </c>
      <c r="AE344" s="37">
        <v>5</v>
      </c>
      <c r="AF344" s="37">
        <v>5</v>
      </c>
      <c r="AG344" s="37">
        <v>2</v>
      </c>
      <c r="AH344" s="37">
        <v>4</v>
      </c>
      <c r="AI344" s="37">
        <v>0</v>
      </c>
      <c r="AJ344" s="37">
        <v>0</v>
      </c>
      <c r="AK344" s="37">
        <v>1</v>
      </c>
      <c r="AL344" s="37">
        <v>0</v>
      </c>
      <c r="AM344" s="30">
        <v>21</v>
      </c>
      <c r="AO344" s="37">
        <v>3</v>
      </c>
      <c r="AP344" s="37">
        <v>0</v>
      </c>
      <c r="AQ344" s="37">
        <v>3</v>
      </c>
      <c r="AR344" s="37">
        <v>20</v>
      </c>
      <c r="AS344" s="37">
        <v>5</v>
      </c>
      <c r="AT344" s="37">
        <v>19</v>
      </c>
      <c r="AU344" s="37">
        <v>5</v>
      </c>
      <c r="AV344" s="37">
        <v>4</v>
      </c>
      <c r="AW344" s="37">
        <v>1</v>
      </c>
      <c r="AX344" s="37">
        <v>3</v>
      </c>
      <c r="AY344" s="37">
        <v>3</v>
      </c>
      <c r="AZ344" s="37">
        <v>6</v>
      </c>
      <c r="BA344" s="37">
        <v>8</v>
      </c>
      <c r="BB344" s="37">
        <v>3</v>
      </c>
      <c r="BC344" s="37">
        <v>4</v>
      </c>
      <c r="BD344" s="37">
        <v>2</v>
      </c>
      <c r="BE344" s="37">
        <v>2</v>
      </c>
      <c r="BF344" s="37">
        <v>0</v>
      </c>
      <c r="BG344" s="37">
        <v>9</v>
      </c>
      <c r="BH344" s="30">
        <f t="shared" si="218"/>
        <v>100</v>
      </c>
      <c r="BI344" s="37">
        <f t="shared" si="206"/>
        <v>54</v>
      </c>
      <c r="BJ344" s="37">
        <f t="shared" si="209"/>
        <v>40</v>
      </c>
      <c r="BK344" s="13">
        <f t="shared" si="207"/>
        <v>94</v>
      </c>
      <c r="BL344" s="38">
        <f t="shared" si="219"/>
        <v>24.709164189185923</v>
      </c>
      <c r="BM344" s="38">
        <f t="shared" si="220"/>
        <v>69.29083581081409</v>
      </c>
      <c r="BN344" s="39">
        <f t="shared" si="208"/>
        <v>6.7319135538334015E-12</v>
      </c>
      <c r="BO344" s="40"/>
      <c r="BP344" s="13">
        <v>9.73</v>
      </c>
      <c r="BQ344" s="40">
        <v>12.77</v>
      </c>
      <c r="BR344" s="41"/>
      <c r="BS344" s="41"/>
      <c r="BT344" s="41"/>
      <c r="BU344" s="41"/>
      <c r="BV344" s="41"/>
      <c r="BW344" s="41"/>
      <c r="BY344" s="40"/>
      <c r="BZ344" s="40"/>
      <c r="CA344" s="40"/>
    </row>
    <row r="345" spans="1:79" ht="15.75">
      <c r="A345" s="29" t="s">
        <v>262</v>
      </c>
      <c r="B345" s="129" t="s">
        <v>262</v>
      </c>
      <c r="C345" s="30"/>
      <c r="D345" s="31" t="s">
        <v>534</v>
      </c>
      <c r="E345" s="31" t="s">
        <v>535</v>
      </c>
      <c r="F345" s="31" t="s">
        <v>536</v>
      </c>
      <c r="G345" s="32">
        <f t="shared" si="214"/>
        <v>2.614123932777692</v>
      </c>
      <c r="H345" s="32"/>
      <c r="I345" s="59" t="s">
        <v>756</v>
      </c>
      <c r="J345" s="34" t="s">
        <v>701</v>
      </c>
      <c r="K345" s="33">
        <v>3</v>
      </c>
      <c r="L345" s="2">
        <v>107</v>
      </c>
      <c r="M345" s="33">
        <v>15</v>
      </c>
      <c r="N345" s="2">
        <v>134</v>
      </c>
      <c r="O345" s="33">
        <v>6</v>
      </c>
      <c r="P345" s="2">
        <v>35</v>
      </c>
      <c r="Q345" s="33">
        <v>38</v>
      </c>
      <c r="R345" s="2">
        <v>136</v>
      </c>
      <c r="S345" s="33">
        <f t="shared" si="212"/>
        <v>151</v>
      </c>
      <c r="T345" s="33">
        <f t="shared" si="213"/>
        <v>323</v>
      </c>
      <c r="U345" s="35">
        <f t="shared" si="215"/>
        <v>260.68660763856684</v>
      </c>
      <c r="V345" s="35">
        <f t="shared" si="216"/>
        <v>213.31339236143313</v>
      </c>
      <c r="W345" s="36">
        <f t="shared" si="217"/>
        <v>4.199630435350092E-24</v>
      </c>
      <c r="X345" s="36"/>
      <c r="Y345" s="37">
        <v>5</v>
      </c>
      <c r="Z345" s="37">
        <v>1</v>
      </c>
      <c r="AA345" s="37">
        <v>3</v>
      </c>
      <c r="AB345" s="37">
        <v>3</v>
      </c>
      <c r="AC345" s="37">
        <v>14</v>
      </c>
      <c r="AD345" s="37">
        <v>23</v>
      </c>
      <c r="AE345" s="37">
        <v>19</v>
      </c>
      <c r="AF345" s="37">
        <v>43</v>
      </c>
      <c r="AG345" s="37">
        <v>9</v>
      </c>
      <c r="AH345" s="37">
        <v>14</v>
      </c>
      <c r="AI345" s="37">
        <v>1</v>
      </c>
      <c r="AJ345" s="37">
        <v>2</v>
      </c>
      <c r="AK345" s="37">
        <v>2</v>
      </c>
      <c r="AL345" s="37">
        <v>1</v>
      </c>
      <c r="AM345" s="30">
        <v>140</v>
      </c>
      <c r="AO345" s="37">
        <v>18</v>
      </c>
      <c r="AP345" s="37">
        <v>7</v>
      </c>
      <c r="AQ345" s="37">
        <v>5</v>
      </c>
      <c r="AR345" s="37">
        <v>25</v>
      </c>
      <c r="AS345" s="37">
        <v>9</v>
      </c>
      <c r="AT345" s="37">
        <v>39</v>
      </c>
      <c r="AU345" s="37">
        <v>7</v>
      </c>
      <c r="AV345" s="37">
        <v>12</v>
      </c>
      <c r="AW345" s="37">
        <v>3</v>
      </c>
      <c r="AX345" s="37">
        <v>10</v>
      </c>
      <c r="AY345" s="37">
        <v>7</v>
      </c>
      <c r="AZ345" s="37">
        <v>21</v>
      </c>
      <c r="BA345" s="37">
        <v>22</v>
      </c>
      <c r="BB345" s="37">
        <v>11</v>
      </c>
      <c r="BC345" s="37">
        <v>15</v>
      </c>
      <c r="BD345" s="37">
        <v>3</v>
      </c>
      <c r="BE345" s="37">
        <v>16</v>
      </c>
      <c r="BF345" s="37">
        <v>2</v>
      </c>
      <c r="BG345" s="37">
        <v>14</v>
      </c>
      <c r="BH345" s="30">
        <f t="shared" si="218"/>
        <v>246</v>
      </c>
      <c r="BI345" s="37">
        <f t="shared" si="206"/>
        <v>95</v>
      </c>
      <c r="BJ345" s="37">
        <f t="shared" si="209"/>
        <v>129</v>
      </c>
      <c r="BK345" s="13">
        <f t="shared" si="207"/>
        <v>224</v>
      </c>
      <c r="BL345" s="38">
        <f t="shared" si="219"/>
        <v>58.88141253593241</v>
      </c>
      <c r="BM345" s="38">
        <f t="shared" si="220"/>
        <v>165.11858746406762</v>
      </c>
      <c r="BN345" s="39">
        <f t="shared" si="208"/>
        <v>4.1968537911712533E-08</v>
      </c>
      <c r="BO345" s="40"/>
      <c r="BP345" s="13">
        <v>5.46</v>
      </c>
      <c r="BQ345" s="40">
        <v>2.55</v>
      </c>
      <c r="BR345" s="41"/>
      <c r="BS345" s="41"/>
      <c r="BT345" s="41"/>
      <c r="BU345" s="41"/>
      <c r="BV345" s="41"/>
      <c r="BW345" s="41"/>
      <c r="BY345" s="40"/>
      <c r="BZ345" s="40"/>
      <c r="CA345" s="40"/>
    </row>
    <row r="346" spans="1:79" ht="15.75">
      <c r="A346" s="29" t="s">
        <v>160</v>
      </c>
      <c r="B346" s="129" t="s">
        <v>160</v>
      </c>
      <c r="C346" s="30"/>
      <c r="D346" s="31" t="s">
        <v>534</v>
      </c>
      <c r="E346" s="31" t="s">
        <v>535</v>
      </c>
      <c r="F346" s="31" t="s">
        <v>536</v>
      </c>
      <c r="G346" s="32">
        <f t="shared" si="214"/>
        <v>5.329497607437438</v>
      </c>
      <c r="H346" s="32"/>
      <c r="I346" s="59" t="s">
        <v>756</v>
      </c>
      <c r="J346" s="34" t="s">
        <v>701</v>
      </c>
      <c r="K346" s="33">
        <v>10</v>
      </c>
      <c r="L346" s="2">
        <v>182</v>
      </c>
      <c r="M346" s="33">
        <v>53</v>
      </c>
      <c r="N346" s="2">
        <v>410</v>
      </c>
      <c r="O346" s="33">
        <v>3</v>
      </c>
      <c r="P346" s="2">
        <v>46</v>
      </c>
      <c r="Q346" s="33">
        <v>94</v>
      </c>
      <c r="R346" s="2">
        <v>494</v>
      </c>
      <c r="S346" s="33">
        <f t="shared" si="212"/>
        <v>241</v>
      </c>
      <c r="T346" s="33">
        <f t="shared" si="213"/>
        <v>1051</v>
      </c>
      <c r="U346" s="35">
        <f t="shared" si="215"/>
        <v>710.5634959262202</v>
      </c>
      <c r="V346" s="35">
        <f t="shared" si="216"/>
        <v>581.4365040737798</v>
      </c>
      <c r="W346" s="36">
        <f t="shared" si="217"/>
        <v>5.68826070399283E-152</v>
      </c>
      <c r="X346" s="36"/>
      <c r="Y346" s="37">
        <v>0</v>
      </c>
      <c r="Z346" s="37">
        <v>2</v>
      </c>
      <c r="AA346" s="37">
        <v>1</v>
      </c>
      <c r="AB346" s="37">
        <v>6</v>
      </c>
      <c r="AC346" s="37">
        <v>13</v>
      </c>
      <c r="AD346" s="37">
        <v>19</v>
      </c>
      <c r="AE346" s="37">
        <v>32</v>
      </c>
      <c r="AF346" s="37">
        <v>56</v>
      </c>
      <c r="AG346" s="37">
        <v>21</v>
      </c>
      <c r="AH346" s="37">
        <v>31</v>
      </c>
      <c r="AI346" s="37">
        <v>3</v>
      </c>
      <c r="AJ346" s="37">
        <v>7</v>
      </c>
      <c r="AK346" s="37">
        <v>4</v>
      </c>
      <c r="AL346" s="37">
        <v>10</v>
      </c>
      <c r="AM346" s="30">
        <v>205</v>
      </c>
      <c r="AO346" s="37">
        <v>33</v>
      </c>
      <c r="AP346" s="37">
        <v>16</v>
      </c>
      <c r="AQ346" s="37">
        <v>7</v>
      </c>
      <c r="AR346" s="37">
        <v>40</v>
      </c>
      <c r="AS346" s="37">
        <v>26</v>
      </c>
      <c r="AT346" s="37">
        <v>78</v>
      </c>
      <c r="AU346" s="37">
        <v>17</v>
      </c>
      <c r="AV346" s="37">
        <v>21</v>
      </c>
      <c r="AW346" s="37">
        <v>7</v>
      </c>
      <c r="AX346" s="37">
        <v>7</v>
      </c>
      <c r="AY346" s="37">
        <v>13</v>
      </c>
      <c r="AZ346" s="37">
        <v>18</v>
      </c>
      <c r="BA346" s="37">
        <v>32</v>
      </c>
      <c r="BB346" s="37">
        <v>14</v>
      </c>
      <c r="BC346" s="37">
        <v>15</v>
      </c>
      <c r="BD346" s="37">
        <v>22</v>
      </c>
      <c r="BE346" s="37">
        <v>17</v>
      </c>
      <c r="BF346" s="37">
        <v>3</v>
      </c>
      <c r="BG346" s="37">
        <v>29</v>
      </c>
      <c r="BH346" s="30">
        <f t="shared" si="218"/>
        <v>415</v>
      </c>
      <c r="BI346" s="37">
        <f t="shared" si="206"/>
        <v>189</v>
      </c>
      <c r="BJ346" s="37">
        <f t="shared" si="209"/>
        <v>196</v>
      </c>
      <c r="BK346" s="13">
        <f t="shared" si="207"/>
        <v>385</v>
      </c>
      <c r="BL346" s="38">
        <f t="shared" si="219"/>
        <v>101.20242779613383</v>
      </c>
      <c r="BM346" s="38">
        <f t="shared" si="220"/>
        <v>283.7975722038662</v>
      </c>
      <c r="BN346" s="39">
        <f t="shared" si="208"/>
        <v>2.8373433036881727E-24</v>
      </c>
      <c r="BO346" s="40"/>
      <c r="BP346" s="13">
        <v>10.48</v>
      </c>
      <c r="BQ346" s="40">
        <v>5.31</v>
      </c>
      <c r="BR346" s="41"/>
      <c r="BS346" s="41"/>
      <c r="BT346" s="41"/>
      <c r="BU346" s="41"/>
      <c r="BV346" s="41"/>
      <c r="BW346" s="41"/>
      <c r="BY346" s="40"/>
      <c r="BZ346" s="40"/>
      <c r="CA346" s="40"/>
    </row>
    <row r="347" spans="1:79" ht="15.75">
      <c r="A347" s="29" t="s">
        <v>663</v>
      </c>
      <c r="B347" s="129" t="s">
        <v>663</v>
      </c>
      <c r="C347" s="30"/>
      <c r="D347" s="31" t="s">
        <v>534</v>
      </c>
      <c r="E347" s="31" t="s">
        <v>535</v>
      </c>
      <c r="F347" s="31" t="s">
        <v>536</v>
      </c>
      <c r="G347" s="32">
        <f t="shared" si="214"/>
        <v>14.397298158093667</v>
      </c>
      <c r="H347" s="32"/>
      <c r="I347" s="59" t="s">
        <v>756</v>
      </c>
      <c r="J347" s="34" t="s">
        <v>701</v>
      </c>
      <c r="K347" s="33">
        <v>21</v>
      </c>
      <c r="L347" s="2">
        <v>226</v>
      </c>
      <c r="M347" s="33">
        <v>175</v>
      </c>
      <c r="N347" s="2">
        <v>833</v>
      </c>
      <c r="O347" s="33">
        <v>24</v>
      </c>
      <c r="P347" s="2">
        <v>149</v>
      </c>
      <c r="Q347" s="33">
        <v>813</v>
      </c>
      <c r="R347" s="2">
        <v>3127</v>
      </c>
      <c r="S347" s="33">
        <f t="shared" si="212"/>
        <v>420</v>
      </c>
      <c r="T347" s="33">
        <f t="shared" si="213"/>
        <v>4948</v>
      </c>
      <c r="U347" s="35">
        <f t="shared" si="215"/>
        <v>2952.248332919466</v>
      </c>
      <c r="V347" s="35">
        <f t="shared" si="216"/>
        <v>2415.751667080534</v>
      </c>
      <c r="W347" s="36">
        <f t="shared" si="217"/>
        <v>0</v>
      </c>
      <c r="X347" s="36"/>
      <c r="Y347" s="37">
        <v>0</v>
      </c>
      <c r="Z347" s="37">
        <v>0</v>
      </c>
      <c r="AA347" s="37">
        <v>2</v>
      </c>
      <c r="AB347" s="37">
        <v>7</v>
      </c>
      <c r="AC347" s="37">
        <v>28</v>
      </c>
      <c r="AD347" s="37">
        <v>72</v>
      </c>
      <c r="AE347" s="37">
        <v>57</v>
      </c>
      <c r="AF347" s="37">
        <v>115</v>
      </c>
      <c r="AG347" s="37">
        <v>35</v>
      </c>
      <c r="AH347" s="37">
        <v>66</v>
      </c>
      <c r="AI347" s="37">
        <v>3</v>
      </c>
      <c r="AJ347" s="37">
        <v>5</v>
      </c>
      <c r="AK347" s="37">
        <v>0</v>
      </c>
      <c r="AL347" s="37">
        <v>4</v>
      </c>
      <c r="AM347" s="30">
        <v>394</v>
      </c>
      <c r="AO347" s="37">
        <v>41</v>
      </c>
      <c r="AP347" s="37">
        <v>24</v>
      </c>
      <c r="AQ347" s="37">
        <v>14</v>
      </c>
      <c r="AR347" s="37">
        <v>80</v>
      </c>
      <c r="AS347" s="37">
        <v>23</v>
      </c>
      <c r="AT347" s="37">
        <v>108</v>
      </c>
      <c r="AU347" s="37">
        <v>33</v>
      </c>
      <c r="AV347" s="37">
        <v>27</v>
      </c>
      <c r="AW347" s="37">
        <v>14</v>
      </c>
      <c r="AX347" s="37">
        <v>16</v>
      </c>
      <c r="AY347" s="37">
        <v>15</v>
      </c>
      <c r="AZ347" s="37">
        <v>33</v>
      </c>
      <c r="BA347" s="37">
        <v>57</v>
      </c>
      <c r="BB347" s="37">
        <v>22</v>
      </c>
      <c r="BC347" s="37">
        <v>35</v>
      </c>
      <c r="BD347" s="37">
        <v>30</v>
      </c>
      <c r="BE347" s="37">
        <v>28</v>
      </c>
      <c r="BF347" s="37">
        <v>22</v>
      </c>
      <c r="BG347" s="37">
        <v>51</v>
      </c>
      <c r="BH347" s="30">
        <f t="shared" si="218"/>
        <v>673</v>
      </c>
      <c r="BI347" s="37">
        <f t="shared" si="206"/>
        <v>285</v>
      </c>
      <c r="BJ347" s="37">
        <f t="shared" si="209"/>
        <v>334</v>
      </c>
      <c r="BK347" s="13">
        <f t="shared" si="207"/>
        <v>619</v>
      </c>
      <c r="BL347" s="38">
        <f t="shared" si="219"/>
        <v>162.71247482027752</v>
      </c>
      <c r="BM347" s="38">
        <f t="shared" si="220"/>
        <v>456.28752517972254</v>
      </c>
      <c r="BN347" s="39">
        <f t="shared" si="208"/>
        <v>5.981195020315837E-29</v>
      </c>
      <c r="BO347" s="40"/>
      <c r="BP347" s="13">
        <v>20.34</v>
      </c>
      <c r="BQ347" s="40">
        <v>14.16</v>
      </c>
      <c r="BR347" s="41"/>
      <c r="BS347" s="41"/>
      <c r="BT347" s="41"/>
      <c r="BU347" s="41"/>
      <c r="BV347" s="41"/>
      <c r="BW347" s="41"/>
      <c r="BY347" s="40"/>
      <c r="BZ347" s="40"/>
      <c r="CA347" s="40"/>
    </row>
    <row r="348" spans="1:79" ht="15.75">
      <c r="A348" s="45" t="s">
        <v>397</v>
      </c>
      <c r="B348" s="130" t="s">
        <v>397</v>
      </c>
      <c r="D348" s="31" t="s">
        <v>534</v>
      </c>
      <c r="E348" s="31" t="s">
        <v>535</v>
      </c>
      <c r="F348" s="31" t="s">
        <v>536</v>
      </c>
      <c r="G348" s="32">
        <f t="shared" si="214"/>
        <v>3.499450341590433</v>
      </c>
      <c r="H348" s="32"/>
      <c r="I348" s="59" t="s">
        <v>756</v>
      </c>
      <c r="J348" s="34" t="s">
        <v>701</v>
      </c>
      <c r="K348" s="33">
        <v>49</v>
      </c>
      <c r="L348" s="2">
        <v>1095</v>
      </c>
      <c r="M348" s="33">
        <v>142</v>
      </c>
      <c r="N348" s="2">
        <v>1181</v>
      </c>
      <c r="O348" s="33">
        <v>51</v>
      </c>
      <c r="P348" s="2">
        <v>285</v>
      </c>
      <c r="Q348" s="33">
        <v>416</v>
      </c>
      <c r="R348" s="2">
        <v>2499</v>
      </c>
      <c r="S348" s="33">
        <f t="shared" si="212"/>
        <v>1480</v>
      </c>
      <c r="T348" s="33">
        <f t="shared" si="213"/>
        <v>4238</v>
      </c>
      <c r="U348" s="35">
        <f t="shared" si="215"/>
        <v>3144.73844404499</v>
      </c>
      <c r="V348" s="35">
        <f t="shared" si="216"/>
        <v>2573.26155595501</v>
      </c>
      <c r="W348" s="36">
        <f t="shared" si="217"/>
        <v>0</v>
      </c>
      <c r="X348" s="36"/>
      <c r="Y348" s="34">
        <v>3</v>
      </c>
      <c r="Z348" s="34">
        <v>2</v>
      </c>
      <c r="AA348" s="34">
        <v>5</v>
      </c>
      <c r="AB348" s="34">
        <v>11</v>
      </c>
      <c r="AC348" s="34">
        <v>16</v>
      </c>
      <c r="AD348" s="34">
        <v>44</v>
      </c>
      <c r="AE348" s="34">
        <v>74</v>
      </c>
      <c r="AF348" s="34">
        <v>121</v>
      </c>
      <c r="AG348" s="34">
        <v>87</v>
      </c>
      <c r="AH348" s="34">
        <v>107</v>
      </c>
      <c r="AI348" s="34">
        <v>26</v>
      </c>
      <c r="AJ348" s="34">
        <v>40</v>
      </c>
      <c r="AK348" s="34">
        <v>32</v>
      </c>
      <c r="AL348" s="34">
        <v>43</v>
      </c>
      <c r="AM348" s="33">
        <v>611</v>
      </c>
      <c r="AO348" s="34">
        <v>90</v>
      </c>
      <c r="AP348" s="34">
        <v>81</v>
      </c>
      <c r="AQ348" s="34">
        <v>58</v>
      </c>
      <c r="AR348" s="34">
        <v>183</v>
      </c>
      <c r="AS348" s="34">
        <v>71</v>
      </c>
      <c r="AT348" s="34">
        <v>309</v>
      </c>
      <c r="AU348" s="34">
        <v>69</v>
      </c>
      <c r="AV348" s="34">
        <v>54</v>
      </c>
      <c r="AW348" s="34">
        <v>25</v>
      </c>
      <c r="AX348" s="34">
        <v>40</v>
      </c>
      <c r="AY348" s="34">
        <v>56</v>
      </c>
      <c r="AZ348" s="34">
        <v>68</v>
      </c>
      <c r="BA348" s="34">
        <v>112</v>
      </c>
      <c r="BB348" s="34">
        <v>61</v>
      </c>
      <c r="BC348" s="34">
        <v>77</v>
      </c>
      <c r="BD348" s="34">
        <v>54</v>
      </c>
      <c r="BE348" s="34">
        <v>67</v>
      </c>
      <c r="BF348" s="34">
        <v>31</v>
      </c>
      <c r="BG348" s="34">
        <v>78</v>
      </c>
      <c r="BH348" s="30">
        <f t="shared" si="218"/>
        <v>1584</v>
      </c>
      <c r="BI348" s="37">
        <f t="shared" si="206"/>
        <v>711</v>
      </c>
      <c r="BJ348" s="37">
        <f t="shared" si="209"/>
        <v>694</v>
      </c>
      <c r="BK348" s="13">
        <f t="shared" si="207"/>
        <v>1405</v>
      </c>
      <c r="BL348" s="38">
        <f t="shared" si="219"/>
        <v>369.3231455936832</v>
      </c>
      <c r="BM348" s="38">
        <f t="shared" si="220"/>
        <v>1035.6768544063168</v>
      </c>
      <c r="BN348" s="39">
        <f t="shared" si="208"/>
        <v>2.9333814649198745E-95</v>
      </c>
      <c r="BO348" s="40"/>
      <c r="BP348" s="13">
        <v>5.17</v>
      </c>
      <c r="BQ348" s="40">
        <v>3.57</v>
      </c>
      <c r="BR348" s="41"/>
      <c r="BS348" s="41"/>
      <c r="BT348" s="41"/>
      <c r="BU348" s="41"/>
      <c r="BV348" s="41"/>
      <c r="BW348" s="41"/>
      <c r="BY348" s="40"/>
      <c r="BZ348" s="40"/>
      <c r="CA348" s="40"/>
    </row>
    <row r="349" spans="1:79" ht="15.75">
      <c r="A349" s="29" t="s">
        <v>152</v>
      </c>
      <c r="B349" s="129" t="s">
        <v>152</v>
      </c>
      <c r="C349" s="30"/>
      <c r="D349" s="31" t="s">
        <v>534</v>
      </c>
      <c r="E349" s="31" t="s">
        <v>535</v>
      </c>
      <c r="F349" s="31" t="s">
        <v>536</v>
      </c>
      <c r="G349" s="32">
        <f t="shared" si="214"/>
        <v>6.462604291004076</v>
      </c>
      <c r="H349" s="32"/>
      <c r="I349" s="59" t="s">
        <v>756</v>
      </c>
      <c r="J349" s="34" t="s">
        <v>701</v>
      </c>
      <c r="K349" s="33">
        <v>47</v>
      </c>
      <c r="L349" s="2">
        <v>496</v>
      </c>
      <c r="M349" s="33">
        <v>219</v>
      </c>
      <c r="N349" s="2">
        <v>722</v>
      </c>
      <c r="O349" s="33">
        <v>18</v>
      </c>
      <c r="P349" s="2">
        <v>74</v>
      </c>
      <c r="Q349" s="33">
        <v>434</v>
      </c>
      <c r="R349" s="2">
        <v>1983</v>
      </c>
      <c r="S349" s="33">
        <f t="shared" si="212"/>
        <v>635</v>
      </c>
      <c r="T349" s="33">
        <f t="shared" si="213"/>
        <v>3358</v>
      </c>
      <c r="U349" s="35">
        <f t="shared" si="215"/>
        <v>2196.037182069193</v>
      </c>
      <c r="V349" s="35">
        <f t="shared" si="216"/>
        <v>1796.962817930807</v>
      </c>
      <c r="W349" s="36">
        <f t="shared" si="217"/>
        <v>0</v>
      </c>
      <c r="X349" s="36"/>
      <c r="Y349" s="37">
        <v>5</v>
      </c>
      <c r="Z349" s="37">
        <v>1</v>
      </c>
      <c r="AA349" s="37">
        <v>12</v>
      </c>
      <c r="AB349" s="37">
        <v>16</v>
      </c>
      <c r="AC349" s="37">
        <v>38</v>
      </c>
      <c r="AD349" s="37">
        <v>133</v>
      </c>
      <c r="AE349" s="37">
        <v>85</v>
      </c>
      <c r="AF349" s="37">
        <v>113</v>
      </c>
      <c r="AG349" s="37">
        <v>31</v>
      </c>
      <c r="AH349" s="37">
        <v>73</v>
      </c>
      <c r="AI349" s="37">
        <v>4</v>
      </c>
      <c r="AJ349" s="37">
        <v>14</v>
      </c>
      <c r="AK349" s="37">
        <v>5</v>
      </c>
      <c r="AL349" s="37">
        <v>18</v>
      </c>
      <c r="AM349" s="30">
        <v>548</v>
      </c>
      <c r="AO349" s="37">
        <v>72</v>
      </c>
      <c r="AP349" s="37">
        <v>55</v>
      </c>
      <c r="AQ349" s="37">
        <v>48</v>
      </c>
      <c r="AR349" s="37">
        <v>139</v>
      </c>
      <c r="AS349" s="37">
        <v>49</v>
      </c>
      <c r="AT349" s="37">
        <v>268</v>
      </c>
      <c r="AU349" s="37">
        <v>46</v>
      </c>
      <c r="AV349" s="37">
        <v>48</v>
      </c>
      <c r="AW349" s="37">
        <v>22</v>
      </c>
      <c r="AX349" s="37">
        <v>32</v>
      </c>
      <c r="AY349" s="37">
        <v>20</v>
      </c>
      <c r="AZ349" s="37">
        <v>24</v>
      </c>
      <c r="BA349" s="37">
        <v>91</v>
      </c>
      <c r="BB349" s="37">
        <v>66</v>
      </c>
      <c r="BC349" s="37">
        <v>65</v>
      </c>
      <c r="BD349" s="37">
        <v>61</v>
      </c>
      <c r="BE349" s="37">
        <v>54</v>
      </c>
      <c r="BF349" s="37">
        <v>35</v>
      </c>
      <c r="BG349" s="37">
        <v>68</v>
      </c>
      <c r="BH349" s="30">
        <f t="shared" si="218"/>
        <v>1263</v>
      </c>
      <c r="BI349" s="37">
        <f t="shared" si="206"/>
        <v>572</v>
      </c>
      <c r="BJ349" s="37">
        <f t="shared" si="209"/>
        <v>556</v>
      </c>
      <c r="BK349" s="13">
        <f t="shared" si="207"/>
        <v>1128</v>
      </c>
      <c r="BL349" s="38">
        <f t="shared" si="219"/>
        <v>296.50997027023107</v>
      </c>
      <c r="BM349" s="38">
        <f t="shared" si="220"/>
        <v>831.490029729769</v>
      </c>
      <c r="BN349" s="39">
        <f t="shared" si="208"/>
        <v>1.6946690297249099E-77</v>
      </c>
      <c r="BO349" s="40"/>
      <c r="BP349" s="13">
        <v>9.31</v>
      </c>
      <c r="BQ349" s="40">
        <v>6.36</v>
      </c>
      <c r="BR349" s="41"/>
      <c r="BS349" s="41"/>
      <c r="BT349" s="41"/>
      <c r="BU349" s="41"/>
      <c r="BV349" s="41"/>
      <c r="BW349" s="41"/>
      <c r="BY349" s="40"/>
      <c r="BZ349" s="40"/>
      <c r="CA349" s="40"/>
    </row>
    <row r="350" spans="1:79" ht="15.75">
      <c r="A350" s="29" t="s">
        <v>7</v>
      </c>
      <c r="B350" s="129" t="s">
        <v>7</v>
      </c>
      <c r="C350" s="30"/>
      <c r="D350" s="31" t="s">
        <v>534</v>
      </c>
      <c r="E350" s="31" t="s">
        <v>535</v>
      </c>
      <c r="F350" s="31" t="s">
        <v>536</v>
      </c>
      <c r="G350" s="32">
        <f t="shared" si="214"/>
        <v>2.9462614060809083</v>
      </c>
      <c r="H350" s="32"/>
      <c r="I350" s="59" t="s">
        <v>756</v>
      </c>
      <c r="J350" s="34" t="s">
        <v>701</v>
      </c>
      <c r="K350" s="33">
        <v>21</v>
      </c>
      <c r="L350" s="2">
        <v>265</v>
      </c>
      <c r="M350" s="33">
        <v>92</v>
      </c>
      <c r="N350" s="2">
        <v>431</v>
      </c>
      <c r="O350" s="33">
        <v>13</v>
      </c>
      <c r="P350" s="2">
        <v>88</v>
      </c>
      <c r="Q350" s="33">
        <v>90</v>
      </c>
      <c r="R350" s="2">
        <v>320</v>
      </c>
      <c r="S350" s="33">
        <f t="shared" si="212"/>
        <v>387</v>
      </c>
      <c r="T350" s="33">
        <f t="shared" si="213"/>
        <v>933</v>
      </c>
      <c r="U350" s="35">
        <f t="shared" si="215"/>
        <v>725.9627048162622</v>
      </c>
      <c r="V350" s="35">
        <f t="shared" si="216"/>
        <v>594.0372951837378</v>
      </c>
      <c r="W350" s="36">
        <f t="shared" si="217"/>
        <v>1.823614296868132E-78</v>
      </c>
      <c r="X350" s="36"/>
      <c r="Y350" s="37">
        <v>3</v>
      </c>
      <c r="Z350" s="37">
        <v>4</v>
      </c>
      <c r="AA350" s="37">
        <v>1</v>
      </c>
      <c r="AB350" s="37">
        <v>7</v>
      </c>
      <c r="AC350" s="37">
        <v>5</v>
      </c>
      <c r="AD350" s="37">
        <v>33</v>
      </c>
      <c r="AE350" s="37">
        <v>18</v>
      </c>
      <c r="AF350" s="37">
        <v>74</v>
      </c>
      <c r="AG350" s="37">
        <v>32</v>
      </c>
      <c r="AH350" s="37">
        <v>59</v>
      </c>
      <c r="AI350" s="37">
        <v>4</v>
      </c>
      <c r="AJ350" s="37">
        <v>10</v>
      </c>
      <c r="AK350" s="37">
        <v>2</v>
      </c>
      <c r="AL350" s="37">
        <v>11</v>
      </c>
      <c r="AM350" s="30">
        <v>263</v>
      </c>
      <c r="AO350" s="37">
        <v>36</v>
      </c>
      <c r="AP350" s="37">
        <v>24</v>
      </c>
      <c r="AQ350" s="37">
        <v>18</v>
      </c>
      <c r="AR350" s="37">
        <v>85</v>
      </c>
      <c r="AS350" s="37">
        <v>31</v>
      </c>
      <c r="AT350" s="37">
        <v>113</v>
      </c>
      <c r="AU350" s="37">
        <v>39</v>
      </c>
      <c r="AV350" s="37">
        <v>36</v>
      </c>
      <c r="AW350" s="37">
        <v>24</v>
      </c>
      <c r="AX350" s="37">
        <v>24</v>
      </c>
      <c r="AY350" s="37">
        <v>16</v>
      </c>
      <c r="AZ350" s="37">
        <v>29</v>
      </c>
      <c r="BA350" s="37">
        <v>60</v>
      </c>
      <c r="BB350" s="37">
        <v>42</v>
      </c>
      <c r="BC350" s="37">
        <v>40</v>
      </c>
      <c r="BD350" s="37">
        <v>33</v>
      </c>
      <c r="BE350" s="37">
        <v>37</v>
      </c>
      <c r="BF350" s="37">
        <v>13</v>
      </c>
      <c r="BG350" s="37">
        <v>32</v>
      </c>
      <c r="BH350" s="30">
        <f t="shared" si="218"/>
        <v>732</v>
      </c>
      <c r="BI350" s="37">
        <f t="shared" si="206"/>
        <v>328</v>
      </c>
      <c r="BJ350" s="37">
        <f t="shared" si="209"/>
        <v>338</v>
      </c>
      <c r="BK350" s="13">
        <f t="shared" si="207"/>
        <v>666</v>
      </c>
      <c r="BL350" s="38">
        <f t="shared" si="219"/>
        <v>175.06705691487048</v>
      </c>
      <c r="BM350" s="38">
        <f t="shared" si="220"/>
        <v>490.9329430851296</v>
      </c>
      <c r="BN350" s="39">
        <f t="shared" si="208"/>
        <v>2.6006283619639867E-41</v>
      </c>
      <c r="BO350" s="40"/>
      <c r="BP350" s="13">
        <v>4.96</v>
      </c>
      <c r="BQ350" s="40">
        <v>2.85</v>
      </c>
      <c r="BR350" s="41"/>
      <c r="BS350" s="41"/>
      <c r="BT350" s="41"/>
      <c r="BU350" s="41"/>
      <c r="BV350" s="41"/>
      <c r="BW350" s="41"/>
      <c r="BY350" s="40"/>
      <c r="BZ350" s="40"/>
      <c r="CA350" s="40"/>
    </row>
    <row r="351" spans="1:79" ht="15.75">
      <c r="A351" s="29" t="s">
        <v>281</v>
      </c>
      <c r="B351" s="129" t="s">
        <v>281</v>
      </c>
      <c r="C351" s="30"/>
      <c r="D351" s="31" t="s">
        <v>534</v>
      </c>
      <c r="E351" s="31" t="s">
        <v>535</v>
      </c>
      <c r="F351" s="31" t="s">
        <v>536</v>
      </c>
      <c r="G351" s="32">
        <f t="shared" si="214"/>
        <v>5.827149323838818</v>
      </c>
      <c r="H351" s="32"/>
      <c r="I351" s="59" t="s">
        <v>756</v>
      </c>
      <c r="J351" s="34" t="s">
        <v>701</v>
      </c>
      <c r="K351" s="33">
        <v>49</v>
      </c>
      <c r="L351" s="2">
        <v>381</v>
      </c>
      <c r="M351" s="33">
        <v>190</v>
      </c>
      <c r="N351" s="2">
        <v>959</v>
      </c>
      <c r="O351" s="33">
        <v>26</v>
      </c>
      <c r="P351" s="2">
        <v>148</v>
      </c>
      <c r="Q351" s="33">
        <v>344</v>
      </c>
      <c r="R351" s="2">
        <v>1387</v>
      </c>
      <c r="S351" s="33">
        <f t="shared" si="212"/>
        <v>604</v>
      </c>
      <c r="T351" s="33">
        <f t="shared" si="213"/>
        <v>2880</v>
      </c>
      <c r="U351" s="35">
        <f t="shared" si="215"/>
        <v>1916.1015633180737</v>
      </c>
      <c r="V351" s="35">
        <f t="shared" si="216"/>
        <v>1567.8984366819263</v>
      </c>
      <c r="W351" s="36">
        <f t="shared" si="217"/>
        <v>0</v>
      </c>
      <c r="X351" s="36"/>
      <c r="Y351" s="37">
        <v>3</v>
      </c>
      <c r="Z351" s="37">
        <v>0</v>
      </c>
      <c r="AA351" s="37">
        <v>1</v>
      </c>
      <c r="AB351" s="37">
        <v>2</v>
      </c>
      <c r="AC351" s="37">
        <v>16</v>
      </c>
      <c r="AD351" s="37">
        <v>50</v>
      </c>
      <c r="AE351" s="37">
        <v>55</v>
      </c>
      <c r="AF351" s="37">
        <v>81</v>
      </c>
      <c r="AG351" s="37">
        <v>46</v>
      </c>
      <c r="AH351" s="37">
        <v>86</v>
      </c>
      <c r="AI351" s="37">
        <v>29</v>
      </c>
      <c r="AJ351" s="37">
        <v>35</v>
      </c>
      <c r="AK351" s="37">
        <v>15</v>
      </c>
      <c r="AL351" s="37">
        <v>35</v>
      </c>
      <c r="AM351" s="30">
        <v>454</v>
      </c>
      <c r="AO351" s="37">
        <v>70</v>
      </c>
      <c r="AP351" s="37">
        <v>36</v>
      </c>
      <c r="AQ351" s="37">
        <v>29</v>
      </c>
      <c r="AR351" s="37">
        <v>98</v>
      </c>
      <c r="AS351" s="37">
        <v>34</v>
      </c>
      <c r="AT351" s="37">
        <v>167</v>
      </c>
      <c r="AU351" s="37">
        <v>46</v>
      </c>
      <c r="AV351" s="37">
        <v>35</v>
      </c>
      <c r="AW351" s="37">
        <v>11</v>
      </c>
      <c r="AX351" s="37">
        <v>25</v>
      </c>
      <c r="AY351" s="37">
        <v>21</v>
      </c>
      <c r="AZ351" s="37">
        <v>31</v>
      </c>
      <c r="BA351" s="37">
        <v>67</v>
      </c>
      <c r="BB351" s="37">
        <v>38</v>
      </c>
      <c r="BC351" s="37">
        <v>44</v>
      </c>
      <c r="BD351" s="37">
        <v>46</v>
      </c>
      <c r="BE351" s="37">
        <v>40</v>
      </c>
      <c r="BF351" s="37">
        <v>27</v>
      </c>
      <c r="BG351" s="37">
        <v>44</v>
      </c>
      <c r="BH351" s="30">
        <f t="shared" si="218"/>
        <v>909</v>
      </c>
      <c r="BI351" s="37">
        <f t="shared" si="206"/>
        <v>391</v>
      </c>
      <c r="BJ351" s="37">
        <f t="shared" si="209"/>
        <v>428</v>
      </c>
      <c r="BK351" s="13">
        <f t="shared" si="207"/>
        <v>819</v>
      </c>
      <c r="BL351" s="38">
        <f t="shared" si="219"/>
        <v>215.28516458450287</v>
      </c>
      <c r="BM351" s="38">
        <f t="shared" si="220"/>
        <v>603.7148354154972</v>
      </c>
      <c r="BN351" s="39">
        <f t="shared" si="208"/>
        <v>3.213064081656867E-44</v>
      </c>
      <c r="BO351" s="40"/>
      <c r="BP351" s="13">
        <v>6.6</v>
      </c>
      <c r="BQ351" s="40">
        <v>5.94</v>
      </c>
      <c r="BR351" s="41"/>
      <c r="BS351" s="41"/>
      <c r="BT351" s="41"/>
      <c r="BU351" s="41"/>
      <c r="BV351" s="41"/>
      <c r="BW351" s="41"/>
      <c r="BY351" s="40"/>
      <c r="BZ351" s="40"/>
      <c r="CA351" s="40"/>
    </row>
    <row r="352" spans="1:79" ht="15.75">
      <c r="A352" s="29" t="s">
        <v>289</v>
      </c>
      <c r="B352" s="129" t="s">
        <v>289</v>
      </c>
      <c r="C352" s="30"/>
      <c r="D352" s="31" t="s">
        <v>534</v>
      </c>
      <c r="E352" s="31" t="s">
        <v>535</v>
      </c>
      <c r="F352" s="31" t="s">
        <v>536</v>
      </c>
      <c r="G352" s="32">
        <f t="shared" si="214"/>
        <v>2.5436160890943817</v>
      </c>
      <c r="H352" s="32"/>
      <c r="I352" s="59" t="s">
        <v>756</v>
      </c>
      <c r="J352" s="34" t="s">
        <v>701</v>
      </c>
      <c r="K352" s="33">
        <v>286</v>
      </c>
      <c r="L352" s="2">
        <v>4155</v>
      </c>
      <c r="M352" s="33">
        <v>775</v>
      </c>
      <c r="N352" s="2">
        <v>5072</v>
      </c>
      <c r="O352" s="33">
        <v>104</v>
      </c>
      <c r="P352" s="2">
        <v>825</v>
      </c>
      <c r="Q352" s="33">
        <v>814</v>
      </c>
      <c r="R352" s="2">
        <v>4516</v>
      </c>
      <c r="S352" s="33">
        <f t="shared" si="212"/>
        <v>5370</v>
      </c>
      <c r="T352" s="33">
        <f t="shared" si="213"/>
        <v>11177</v>
      </c>
      <c r="U352" s="35">
        <f t="shared" si="215"/>
        <v>9100.382482268704</v>
      </c>
      <c r="V352" s="35">
        <f t="shared" si="216"/>
        <v>7446.617517731295</v>
      </c>
      <c r="W352" s="36">
        <f t="shared" si="217"/>
        <v>0</v>
      </c>
      <c r="X352" s="36"/>
      <c r="Y352" s="37">
        <v>4</v>
      </c>
      <c r="Z352" s="37">
        <v>5</v>
      </c>
      <c r="AA352" s="37">
        <v>2</v>
      </c>
      <c r="AB352" s="37">
        <v>18</v>
      </c>
      <c r="AC352" s="37">
        <v>52</v>
      </c>
      <c r="AD352" s="37">
        <v>254</v>
      </c>
      <c r="AE352" s="37">
        <v>151</v>
      </c>
      <c r="AF352" s="37">
        <v>299</v>
      </c>
      <c r="AG352" s="37">
        <v>171</v>
      </c>
      <c r="AH352" s="37">
        <v>277</v>
      </c>
      <c r="AI352" s="37">
        <v>7</v>
      </c>
      <c r="AJ352" s="37">
        <v>37</v>
      </c>
      <c r="AK352" s="37">
        <v>3</v>
      </c>
      <c r="AL352" s="37">
        <v>17</v>
      </c>
      <c r="AM352" s="30">
        <v>1297</v>
      </c>
      <c r="AO352" s="37">
        <v>335</v>
      </c>
      <c r="AP352" s="37">
        <v>193</v>
      </c>
      <c r="AQ352" s="37">
        <v>126</v>
      </c>
      <c r="AR352" s="37">
        <v>554</v>
      </c>
      <c r="AS352" s="37">
        <v>297</v>
      </c>
      <c r="AT352" s="37">
        <v>1140</v>
      </c>
      <c r="AU352" s="37">
        <v>276</v>
      </c>
      <c r="AV352" s="37">
        <v>267</v>
      </c>
      <c r="AW352" s="37">
        <v>98</v>
      </c>
      <c r="AX352" s="37">
        <v>176</v>
      </c>
      <c r="AY352" s="37">
        <v>123</v>
      </c>
      <c r="AZ352" s="37">
        <v>202</v>
      </c>
      <c r="BA352" s="37">
        <v>349</v>
      </c>
      <c r="BB352" s="37">
        <v>225</v>
      </c>
      <c r="BC352" s="37">
        <v>256</v>
      </c>
      <c r="BD352" s="37">
        <v>257</v>
      </c>
      <c r="BE352" s="37">
        <v>273</v>
      </c>
      <c r="BF352" s="37">
        <v>115</v>
      </c>
      <c r="BG352" s="37">
        <v>304</v>
      </c>
      <c r="BH352" s="30">
        <f t="shared" si="218"/>
        <v>5566</v>
      </c>
      <c r="BI352" s="37">
        <f t="shared" si="206"/>
        <v>2632</v>
      </c>
      <c r="BJ352" s="37">
        <f t="shared" si="209"/>
        <v>2439</v>
      </c>
      <c r="BK352" s="13">
        <f t="shared" si="207"/>
        <v>5071</v>
      </c>
      <c r="BL352" s="38">
        <f t="shared" si="219"/>
        <v>1332.9805489719342</v>
      </c>
      <c r="BM352" s="38">
        <f t="shared" si="220"/>
        <v>3738.019451028066</v>
      </c>
      <c r="BN352" s="39">
        <f t="shared" si="208"/>
        <v>0</v>
      </c>
      <c r="BO352" s="40"/>
      <c r="BP352" s="13">
        <v>3.77</v>
      </c>
      <c r="BQ352" s="40">
        <v>2.58</v>
      </c>
      <c r="BR352" s="41"/>
      <c r="BS352" s="41"/>
      <c r="BT352" s="41"/>
      <c r="BU352" s="41"/>
      <c r="BV352" s="41"/>
      <c r="BW352" s="41"/>
      <c r="BY352" s="40"/>
      <c r="BZ352" s="40"/>
      <c r="CA352" s="40"/>
    </row>
    <row r="353" spans="1:79" ht="15.75">
      <c r="A353" s="29" t="s">
        <v>120</v>
      </c>
      <c r="B353" s="129" t="s">
        <v>120</v>
      </c>
      <c r="C353" s="30"/>
      <c r="D353" s="31" t="s">
        <v>534</v>
      </c>
      <c r="E353" s="31" t="s">
        <v>535</v>
      </c>
      <c r="F353" s="31" t="s">
        <v>536</v>
      </c>
      <c r="G353" s="32">
        <f t="shared" si="214"/>
        <v>5.476553202694989</v>
      </c>
      <c r="H353" s="32"/>
      <c r="I353" s="59" t="s">
        <v>756</v>
      </c>
      <c r="J353" s="34" t="s">
        <v>701</v>
      </c>
      <c r="K353" s="33">
        <v>34</v>
      </c>
      <c r="L353" s="2">
        <v>154</v>
      </c>
      <c r="M353" s="33">
        <v>128</v>
      </c>
      <c r="N353" s="2">
        <v>314</v>
      </c>
      <c r="O353" s="33">
        <v>15</v>
      </c>
      <c r="P353" s="2">
        <v>38</v>
      </c>
      <c r="Q353" s="33">
        <v>253</v>
      </c>
      <c r="R353" s="2">
        <v>385</v>
      </c>
      <c r="S353" s="33">
        <f t="shared" si="212"/>
        <v>241</v>
      </c>
      <c r="T353" s="33">
        <f t="shared" si="213"/>
        <v>1080</v>
      </c>
      <c r="U353" s="35">
        <f t="shared" si="215"/>
        <v>726.5126765623351</v>
      </c>
      <c r="V353" s="35">
        <f t="shared" si="216"/>
        <v>594.4873234376649</v>
      </c>
      <c r="W353" s="36">
        <f t="shared" si="217"/>
        <v>8.229670441968552E-159</v>
      </c>
      <c r="X353" s="36"/>
      <c r="Y353" s="37">
        <v>3</v>
      </c>
      <c r="Z353" s="37">
        <v>3</v>
      </c>
      <c r="AA353" s="37">
        <v>1</v>
      </c>
      <c r="AB353" s="37">
        <v>5</v>
      </c>
      <c r="AC353" s="37">
        <v>5</v>
      </c>
      <c r="AD353" s="37">
        <v>18</v>
      </c>
      <c r="AE353" s="37">
        <v>23</v>
      </c>
      <c r="AF353" s="37">
        <v>24</v>
      </c>
      <c r="AG353" s="37">
        <v>17</v>
      </c>
      <c r="AH353" s="37">
        <v>35</v>
      </c>
      <c r="AI353" s="37">
        <v>3</v>
      </c>
      <c r="AJ353" s="37">
        <v>1</v>
      </c>
      <c r="AK353" s="37">
        <v>0</v>
      </c>
      <c r="AL353" s="37">
        <v>4</v>
      </c>
      <c r="AM353" s="30">
        <v>142</v>
      </c>
      <c r="AO353" s="37">
        <v>35</v>
      </c>
      <c r="AP353" s="37">
        <v>27</v>
      </c>
      <c r="AQ353" s="37">
        <v>20</v>
      </c>
      <c r="AR353" s="37">
        <v>66</v>
      </c>
      <c r="AS353" s="37">
        <v>26</v>
      </c>
      <c r="AT353" s="37">
        <v>123</v>
      </c>
      <c r="AU353" s="37">
        <v>22</v>
      </c>
      <c r="AV353" s="37">
        <v>28</v>
      </c>
      <c r="AW353" s="37">
        <v>13</v>
      </c>
      <c r="AX353" s="37">
        <v>9</v>
      </c>
      <c r="AY353" s="37">
        <v>13</v>
      </c>
      <c r="AZ353" s="37">
        <v>21</v>
      </c>
      <c r="BA353" s="37">
        <v>37</v>
      </c>
      <c r="BB353" s="37">
        <v>27</v>
      </c>
      <c r="BC353" s="37">
        <v>31</v>
      </c>
      <c r="BD353" s="37">
        <v>31</v>
      </c>
      <c r="BE353" s="37">
        <v>22</v>
      </c>
      <c r="BF353" s="37">
        <v>11</v>
      </c>
      <c r="BG353" s="37">
        <v>29</v>
      </c>
      <c r="BH353" s="30">
        <f t="shared" si="218"/>
        <v>591</v>
      </c>
      <c r="BI353" s="37">
        <f t="shared" si="206"/>
        <v>278</v>
      </c>
      <c r="BJ353" s="37">
        <f t="shared" si="209"/>
        <v>257</v>
      </c>
      <c r="BK353" s="13">
        <f t="shared" si="207"/>
        <v>535</v>
      </c>
      <c r="BL353" s="38">
        <f t="shared" si="219"/>
        <v>140.63194511930286</v>
      </c>
      <c r="BM353" s="38">
        <f t="shared" si="220"/>
        <v>394.3680548806972</v>
      </c>
      <c r="BN353" s="39">
        <f t="shared" si="208"/>
        <v>1.7478882544772365E-41</v>
      </c>
      <c r="BO353" s="40"/>
      <c r="BP353" s="13">
        <v>7.2</v>
      </c>
      <c r="BQ353" s="40">
        <v>4.88</v>
      </c>
      <c r="BR353" s="41"/>
      <c r="BS353" s="41"/>
      <c r="BT353" s="41"/>
      <c r="BU353" s="41"/>
      <c r="BV353" s="41"/>
      <c r="BW353" s="41"/>
      <c r="BY353" s="40"/>
      <c r="BZ353" s="40"/>
      <c r="CA353" s="40"/>
    </row>
    <row r="354" spans="1:79" ht="15.75">
      <c r="A354" s="29" t="s">
        <v>157</v>
      </c>
      <c r="B354" s="129" t="s">
        <v>157</v>
      </c>
      <c r="C354" s="30"/>
      <c r="D354" s="31" t="s">
        <v>534</v>
      </c>
      <c r="E354" s="31" t="s">
        <v>535</v>
      </c>
      <c r="F354" s="31" t="s">
        <v>536</v>
      </c>
      <c r="G354" s="32">
        <f t="shared" si="214"/>
        <v>9.221957436615838</v>
      </c>
      <c r="H354" s="32"/>
      <c r="I354" s="59" t="s">
        <v>756</v>
      </c>
      <c r="J354" s="34" t="s">
        <v>701</v>
      </c>
      <c r="K354" s="33">
        <v>9</v>
      </c>
      <c r="L354" s="2">
        <v>70</v>
      </c>
      <c r="M354" s="33">
        <v>35</v>
      </c>
      <c r="N354" s="2">
        <v>228</v>
      </c>
      <c r="O354" s="33">
        <v>10</v>
      </c>
      <c r="P354" s="2">
        <v>52</v>
      </c>
      <c r="Q354" s="33">
        <v>135</v>
      </c>
      <c r="R354" s="2">
        <v>666</v>
      </c>
      <c r="S354" s="33">
        <f t="shared" si="212"/>
        <v>141</v>
      </c>
      <c r="T354" s="33">
        <f t="shared" si="213"/>
        <v>1064</v>
      </c>
      <c r="U354" s="35">
        <f t="shared" si="215"/>
        <v>662.7159540178757</v>
      </c>
      <c r="V354" s="35">
        <f t="shared" si="216"/>
        <v>542.2840459821243</v>
      </c>
      <c r="W354" s="36">
        <f t="shared" si="217"/>
        <v>1.751294587155815E-200</v>
      </c>
      <c r="X354" s="36"/>
      <c r="Y354" s="37">
        <v>2</v>
      </c>
      <c r="Z354" s="37">
        <v>0</v>
      </c>
      <c r="AA354" s="37">
        <v>3</v>
      </c>
      <c r="AB354" s="37">
        <v>13</v>
      </c>
      <c r="AC354" s="37">
        <v>35</v>
      </c>
      <c r="AD354" s="37">
        <v>57</v>
      </c>
      <c r="AE354" s="37">
        <v>51</v>
      </c>
      <c r="AF354" s="37">
        <v>62</v>
      </c>
      <c r="AG354" s="37">
        <v>36</v>
      </c>
      <c r="AH354" s="37">
        <v>44</v>
      </c>
      <c r="AI354" s="37">
        <v>4</v>
      </c>
      <c r="AJ354" s="37">
        <v>13</v>
      </c>
      <c r="AK354" s="37">
        <v>5</v>
      </c>
      <c r="AL354" s="37">
        <v>10</v>
      </c>
      <c r="AM354" s="30">
        <v>335</v>
      </c>
      <c r="AO354" s="37">
        <v>12</v>
      </c>
      <c r="AP354" s="37">
        <v>3</v>
      </c>
      <c r="AQ354" s="37">
        <v>7</v>
      </c>
      <c r="AR354" s="37">
        <v>27</v>
      </c>
      <c r="AS354" s="37">
        <v>5</v>
      </c>
      <c r="AT354" s="37">
        <v>45</v>
      </c>
      <c r="AU354" s="37">
        <v>11</v>
      </c>
      <c r="AV354" s="37">
        <v>5</v>
      </c>
      <c r="AW354" s="37">
        <v>2</v>
      </c>
      <c r="AX354" s="37">
        <v>14</v>
      </c>
      <c r="AY354" s="37">
        <v>6</v>
      </c>
      <c r="AZ354" s="37">
        <v>13</v>
      </c>
      <c r="BA354" s="37">
        <v>18</v>
      </c>
      <c r="BB354" s="37">
        <v>5</v>
      </c>
      <c r="BC354" s="37">
        <v>11</v>
      </c>
      <c r="BD354" s="37">
        <v>6</v>
      </c>
      <c r="BE354" s="37">
        <v>9</v>
      </c>
      <c r="BF354" s="37">
        <v>5</v>
      </c>
      <c r="BG354" s="37">
        <v>8</v>
      </c>
      <c r="BH354" s="30">
        <f t="shared" si="218"/>
        <v>212</v>
      </c>
      <c r="BI354" s="37">
        <f t="shared" si="206"/>
        <v>95</v>
      </c>
      <c r="BJ354" s="37">
        <f t="shared" si="209"/>
        <v>93</v>
      </c>
      <c r="BK354" s="13">
        <f t="shared" si="207"/>
        <v>188</v>
      </c>
      <c r="BL354" s="38">
        <f t="shared" si="219"/>
        <v>49.41832837837185</v>
      </c>
      <c r="BM354" s="38">
        <f t="shared" si="220"/>
        <v>138.58167162162817</v>
      </c>
      <c r="BN354" s="39">
        <f t="shared" si="208"/>
        <v>4.280370965829012E-14</v>
      </c>
      <c r="BO354" s="40"/>
      <c r="BP354" s="13">
        <v>8.29</v>
      </c>
      <c r="BQ354" s="40">
        <v>9.82</v>
      </c>
      <c r="BR354" s="41"/>
      <c r="BS354" s="41"/>
      <c r="BT354" s="41"/>
      <c r="BU354" s="41"/>
      <c r="BV354" s="41"/>
      <c r="BW354" s="41"/>
      <c r="BY354" s="40"/>
      <c r="BZ354" s="40"/>
      <c r="CA354" s="40"/>
    </row>
    <row r="355" spans="1:79" ht="15.75">
      <c r="A355" s="29" t="s">
        <v>158</v>
      </c>
      <c r="B355" s="129" t="s">
        <v>158</v>
      </c>
      <c r="C355" s="30"/>
      <c r="D355" s="31" t="s">
        <v>534</v>
      </c>
      <c r="E355" s="31" t="s">
        <v>535</v>
      </c>
      <c r="F355" s="31" t="s">
        <v>536</v>
      </c>
      <c r="G355" s="32">
        <f t="shared" si="214"/>
        <v>8.287854537921746</v>
      </c>
      <c r="H355" s="32"/>
      <c r="I355" s="59" t="s">
        <v>756</v>
      </c>
      <c r="J355" s="34" t="s">
        <v>701</v>
      </c>
      <c r="K355" s="33">
        <v>9</v>
      </c>
      <c r="L355" s="2">
        <v>398</v>
      </c>
      <c r="M355" s="33">
        <v>46</v>
      </c>
      <c r="N355" s="2">
        <v>822</v>
      </c>
      <c r="O355" s="33">
        <v>14</v>
      </c>
      <c r="P355" s="2">
        <v>83</v>
      </c>
      <c r="Q355" s="33">
        <v>213</v>
      </c>
      <c r="R355" s="2">
        <v>2337</v>
      </c>
      <c r="S355" s="33">
        <f t="shared" si="212"/>
        <v>504</v>
      </c>
      <c r="T355" s="33">
        <f t="shared" si="213"/>
        <v>3418</v>
      </c>
      <c r="U355" s="35">
        <f t="shared" si="215"/>
        <v>2156.9891880980153</v>
      </c>
      <c r="V355" s="35">
        <f t="shared" si="216"/>
        <v>1765.0108119019847</v>
      </c>
      <c r="W355" s="36">
        <f t="shared" si="217"/>
        <v>0</v>
      </c>
      <c r="X355" s="36"/>
      <c r="Y355" s="37">
        <v>0</v>
      </c>
      <c r="Z355" s="37">
        <v>2</v>
      </c>
      <c r="AA355" s="37">
        <v>1</v>
      </c>
      <c r="AB355" s="37">
        <v>10</v>
      </c>
      <c r="AC355" s="37">
        <v>10</v>
      </c>
      <c r="AD355" s="37">
        <v>29</v>
      </c>
      <c r="AE355" s="37">
        <v>18</v>
      </c>
      <c r="AF355" s="37">
        <v>32</v>
      </c>
      <c r="AG355" s="37">
        <v>25</v>
      </c>
      <c r="AH355" s="37">
        <v>36</v>
      </c>
      <c r="AI355" s="37">
        <v>8</v>
      </c>
      <c r="AJ355" s="37">
        <v>20</v>
      </c>
      <c r="AK355" s="37">
        <v>6</v>
      </c>
      <c r="AL355" s="37">
        <v>15</v>
      </c>
      <c r="AM355" s="30">
        <v>212</v>
      </c>
      <c r="AO355" s="37">
        <v>39</v>
      </c>
      <c r="AP355" s="37">
        <v>22</v>
      </c>
      <c r="AQ355" s="37">
        <v>14</v>
      </c>
      <c r="AR355" s="37">
        <v>82</v>
      </c>
      <c r="AS355" s="37">
        <v>56</v>
      </c>
      <c r="AT355" s="37">
        <v>216</v>
      </c>
      <c r="AU355" s="37">
        <v>35</v>
      </c>
      <c r="AV355" s="37">
        <v>27</v>
      </c>
      <c r="AW355" s="37">
        <v>8</v>
      </c>
      <c r="AX355" s="37">
        <v>29</v>
      </c>
      <c r="AY355" s="37">
        <v>22</v>
      </c>
      <c r="AZ355" s="37">
        <v>28</v>
      </c>
      <c r="BA355" s="37">
        <v>42</v>
      </c>
      <c r="BB355" s="37">
        <v>19</v>
      </c>
      <c r="BC355" s="37">
        <v>37</v>
      </c>
      <c r="BD355" s="37">
        <v>28</v>
      </c>
      <c r="BE355" s="37">
        <v>23</v>
      </c>
      <c r="BF355" s="37">
        <v>17</v>
      </c>
      <c r="BG355" s="37">
        <v>37</v>
      </c>
      <c r="BH355" s="30">
        <f t="shared" si="218"/>
        <v>781</v>
      </c>
      <c r="BI355" s="37">
        <f t="shared" si="206"/>
        <v>424</v>
      </c>
      <c r="BJ355" s="37">
        <f t="shared" si="209"/>
        <v>292</v>
      </c>
      <c r="BK355" s="13">
        <f t="shared" si="207"/>
        <v>716</v>
      </c>
      <c r="BL355" s="38">
        <f t="shared" si="219"/>
        <v>188.2102293559268</v>
      </c>
      <c r="BM355" s="38">
        <f t="shared" si="220"/>
        <v>527.7897706440732</v>
      </c>
      <c r="BN355" s="39">
        <f t="shared" si="208"/>
        <v>3.807488249543278E-89</v>
      </c>
      <c r="BO355" s="40"/>
      <c r="BP355" s="13">
        <v>10.43</v>
      </c>
      <c r="BQ355" s="40">
        <v>8.8</v>
      </c>
      <c r="BR355" s="41"/>
      <c r="BS355" s="41"/>
      <c r="BT355" s="41"/>
      <c r="BU355" s="41"/>
      <c r="BV355" s="41"/>
      <c r="BW355" s="41"/>
      <c r="BY355" s="40"/>
      <c r="BZ355" s="40"/>
      <c r="CA355" s="40"/>
    </row>
    <row r="356" spans="1:79" ht="15.75">
      <c r="A356" s="29" t="s">
        <v>170</v>
      </c>
      <c r="B356" s="129" t="s">
        <v>170</v>
      </c>
      <c r="C356" s="30"/>
      <c r="D356" s="31" t="s">
        <v>534</v>
      </c>
      <c r="E356" s="31" t="s">
        <v>535</v>
      </c>
      <c r="F356" s="31" t="s">
        <v>536</v>
      </c>
      <c r="G356" s="32">
        <f t="shared" si="214"/>
        <v>4.452428710178754</v>
      </c>
      <c r="H356" s="32"/>
      <c r="I356" s="59" t="s">
        <v>756</v>
      </c>
      <c r="J356" s="34" t="s">
        <v>701</v>
      </c>
      <c r="K356" s="33">
        <v>26</v>
      </c>
      <c r="L356" s="2">
        <v>387</v>
      </c>
      <c r="M356" s="33">
        <v>115</v>
      </c>
      <c r="N356" s="2">
        <v>658</v>
      </c>
      <c r="O356" s="33">
        <v>5</v>
      </c>
      <c r="P356" s="2">
        <v>53</v>
      </c>
      <c r="Q356" s="33">
        <v>145</v>
      </c>
      <c r="R356" s="2">
        <v>798</v>
      </c>
      <c r="S356" s="33">
        <f t="shared" si="212"/>
        <v>471</v>
      </c>
      <c r="T356" s="33">
        <f t="shared" si="213"/>
        <v>1716</v>
      </c>
      <c r="U356" s="35">
        <f t="shared" si="215"/>
        <v>1202.7882086614889</v>
      </c>
      <c r="V356" s="35">
        <f t="shared" si="216"/>
        <v>984.2117913385111</v>
      </c>
      <c r="W356" s="36">
        <f t="shared" si="217"/>
        <v>3.742900727147393E-217</v>
      </c>
      <c r="X356" s="36"/>
      <c r="Y356" s="37">
        <v>0</v>
      </c>
      <c r="Z356" s="37">
        <v>0</v>
      </c>
      <c r="AA356" s="37">
        <v>0</v>
      </c>
      <c r="AB356" s="37">
        <v>1</v>
      </c>
      <c r="AC356" s="37">
        <v>7</v>
      </c>
      <c r="AD356" s="37">
        <v>16</v>
      </c>
      <c r="AE356" s="37">
        <v>28</v>
      </c>
      <c r="AF356" s="37">
        <v>32</v>
      </c>
      <c r="AG356" s="37">
        <v>11</v>
      </c>
      <c r="AH356" s="37">
        <v>23</v>
      </c>
      <c r="AI356" s="37">
        <v>0</v>
      </c>
      <c r="AJ356" s="37">
        <v>1</v>
      </c>
      <c r="AK356" s="37">
        <v>0</v>
      </c>
      <c r="AL356" s="37">
        <v>2</v>
      </c>
      <c r="AM356" s="30">
        <v>121</v>
      </c>
      <c r="AO356" s="37">
        <v>20</v>
      </c>
      <c r="AP356" s="37">
        <v>13</v>
      </c>
      <c r="AQ356" s="37">
        <v>9</v>
      </c>
      <c r="AR356" s="37">
        <v>51</v>
      </c>
      <c r="AS356" s="37">
        <v>26</v>
      </c>
      <c r="AT356" s="37">
        <v>86</v>
      </c>
      <c r="AU356" s="37">
        <v>12</v>
      </c>
      <c r="AV356" s="37">
        <v>11</v>
      </c>
      <c r="AW356" s="37">
        <v>5</v>
      </c>
      <c r="AX356" s="37">
        <v>13</v>
      </c>
      <c r="AY356" s="37">
        <v>10</v>
      </c>
      <c r="AZ356" s="37">
        <v>18</v>
      </c>
      <c r="BA356" s="37">
        <v>18</v>
      </c>
      <c r="BB356" s="37">
        <v>12</v>
      </c>
      <c r="BC356" s="37">
        <v>12</v>
      </c>
      <c r="BD356" s="37">
        <v>20</v>
      </c>
      <c r="BE356" s="37">
        <v>17</v>
      </c>
      <c r="BF356" s="37">
        <v>4</v>
      </c>
      <c r="BG356" s="37">
        <v>27</v>
      </c>
      <c r="BH356" s="30">
        <f t="shared" si="218"/>
        <v>384</v>
      </c>
      <c r="BI356" s="37">
        <f t="shared" si="206"/>
        <v>191</v>
      </c>
      <c r="BJ356" s="37">
        <f t="shared" si="209"/>
        <v>158</v>
      </c>
      <c r="BK356" s="13">
        <f t="shared" si="207"/>
        <v>349</v>
      </c>
      <c r="BL356" s="38">
        <f t="shared" si="219"/>
        <v>91.73934363857326</v>
      </c>
      <c r="BM356" s="38">
        <f t="shared" si="220"/>
        <v>257.26065636142675</v>
      </c>
      <c r="BN356" s="39">
        <f t="shared" si="208"/>
        <v>1.5120790040278846E-33</v>
      </c>
      <c r="BO356" s="40"/>
      <c r="BP356" s="13">
        <v>7.77</v>
      </c>
      <c r="BQ356" s="40">
        <v>4.44</v>
      </c>
      <c r="BR356" s="41"/>
      <c r="BS356" s="41"/>
      <c r="BT356" s="41"/>
      <c r="BU356" s="41"/>
      <c r="BV356" s="41"/>
      <c r="BW356" s="41"/>
      <c r="BY356" s="40"/>
      <c r="BZ356" s="40"/>
      <c r="CA356" s="40"/>
    </row>
    <row r="357" spans="1:79" ht="15.75">
      <c r="A357" s="29" t="s">
        <v>171</v>
      </c>
      <c r="B357" s="129" t="s">
        <v>171</v>
      </c>
      <c r="C357" s="30"/>
      <c r="D357" s="31" t="s">
        <v>534</v>
      </c>
      <c r="E357" s="31" t="s">
        <v>535</v>
      </c>
      <c r="F357" s="31" t="s">
        <v>536</v>
      </c>
      <c r="G357" s="32">
        <f t="shared" si="214"/>
        <v>9.259441600682955</v>
      </c>
      <c r="H357" s="32"/>
      <c r="I357" s="59" t="s">
        <v>756</v>
      </c>
      <c r="J357" s="34" t="s">
        <v>701</v>
      </c>
      <c r="K357" s="33">
        <v>20</v>
      </c>
      <c r="L357" s="2">
        <v>401</v>
      </c>
      <c r="M357" s="33">
        <v>110</v>
      </c>
      <c r="N357" s="2">
        <v>970</v>
      </c>
      <c r="O357" s="33">
        <v>12</v>
      </c>
      <c r="P357" s="2">
        <v>75</v>
      </c>
      <c r="Q357" s="33">
        <v>338</v>
      </c>
      <c r="R357" s="2">
        <v>2431</v>
      </c>
      <c r="S357" s="33">
        <f t="shared" si="212"/>
        <v>508</v>
      </c>
      <c r="T357" s="33">
        <f t="shared" si="213"/>
        <v>3849</v>
      </c>
      <c r="U357" s="35">
        <f t="shared" si="215"/>
        <v>2396.226897639738</v>
      </c>
      <c r="V357" s="35">
        <f t="shared" si="216"/>
        <v>1960.7731023602619</v>
      </c>
      <c r="W357" s="36">
        <f t="shared" si="217"/>
        <v>0</v>
      </c>
      <c r="X357" s="36"/>
      <c r="Y357" s="37">
        <v>0</v>
      </c>
      <c r="Z357" s="37">
        <v>0</v>
      </c>
      <c r="AA357" s="37">
        <v>0</v>
      </c>
      <c r="AB357" s="37">
        <v>3</v>
      </c>
      <c r="AC357" s="37">
        <v>13</v>
      </c>
      <c r="AD357" s="37">
        <v>53</v>
      </c>
      <c r="AE357" s="37">
        <v>47</v>
      </c>
      <c r="AF357" s="37">
        <v>97</v>
      </c>
      <c r="AG357" s="37">
        <v>35</v>
      </c>
      <c r="AH357" s="37">
        <v>59</v>
      </c>
      <c r="AI357" s="37">
        <v>1</v>
      </c>
      <c r="AJ357" s="37">
        <v>8</v>
      </c>
      <c r="AK357" s="37">
        <v>4</v>
      </c>
      <c r="AL357" s="37">
        <v>2</v>
      </c>
      <c r="AM357" s="30">
        <v>322</v>
      </c>
      <c r="AO357" s="37">
        <v>27</v>
      </c>
      <c r="AP357" s="37">
        <v>17</v>
      </c>
      <c r="AQ357" s="37">
        <v>13</v>
      </c>
      <c r="AR357" s="37">
        <v>94</v>
      </c>
      <c r="AS357" s="37">
        <v>49</v>
      </c>
      <c r="AT357" s="37">
        <v>204</v>
      </c>
      <c r="AU357" s="37">
        <v>29</v>
      </c>
      <c r="AV357" s="37">
        <v>29</v>
      </c>
      <c r="AW357" s="37">
        <v>11</v>
      </c>
      <c r="AX357" s="37">
        <v>23</v>
      </c>
      <c r="AY357" s="37">
        <v>13</v>
      </c>
      <c r="AZ357" s="37">
        <v>35</v>
      </c>
      <c r="BA357" s="37">
        <v>32</v>
      </c>
      <c r="BB357" s="37">
        <v>25</v>
      </c>
      <c r="BC357" s="37">
        <v>20</v>
      </c>
      <c r="BD357" s="37">
        <v>28</v>
      </c>
      <c r="BE357" s="37">
        <v>20</v>
      </c>
      <c r="BF357" s="37">
        <v>10</v>
      </c>
      <c r="BG357" s="37">
        <v>33</v>
      </c>
      <c r="BH357" s="30">
        <f t="shared" si="218"/>
        <v>712</v>
      </c>
      <c r="BI357" s="37">
        <f t="shared" si="206"/>
        <v>416</v>
      </c>
      <c r="BJ357" s="37">
        <f t="shared" si="209"/>
        <v>243</v>
      </c>
      <c r="BK357" s="13">
        <f t="shared" si="207"/>
        <v>659</v>
      </c>
      <c r="BL357" s="38">
        <f t="shared" si="219"/>
        <v>173.2270127731226</v>
      </c>
      <c r="BM357" s="38">
        <f t="shared" si="220"/>
        <v>485.77298722687743</v>
      </c>
      <c r="BN357" s="39">
        <f t="shared" si="208"/>
        <v>2.1894181617846175E-102</v>
      </c>
      <c r="BO357" s="40"/>
      <c r="BP357" s="13">
        <v>12.97</v>
      </c>
      <c r="BQ357" s="40">
        <v>9.58</v>
      </c>
      <c r="BR357" s="41"/>
      <c r="BS357" s="41"/>
      <c r="BT357" s="41"/>
      <c r="BU357" s="41"/>
      <c r="BV357" s="41"/>
      <c r="BW357" s="41"/>
      <c r="BY357" s="40"/>
      <c r="BZ357" s="40"/>
      <c r="CA357" s="40"/>
    </row>
    <row r="358" spans="1:79" ht="15.75">
      <c r="A358" s="29" t="s">
        <v>102</v>
      </c>
      <c r="B358" s="129" t="s">
        <v>102</v>
      </c>
      <c r="C358" s="30"/>
      <c r="D358" s="31" t="s">
        <v>534</v>
      </c>
      <c r="E358" s="31" t="s">
        <v>535</v>
      </c>
      <c r="F358" s="31" t="s">
        <v>536</v>
      </c>
      <c r="G358" s="32">
        <f t="shared" si="214"/>
        <v>6.309666142094493</v>
      </c>
      <c r="H358" s="32"/>
      <c r="I358" s="59" t="s">
        <v>756</v>
      </c>
      <c r="J358" s="34" t="s">
        <v>701</v>
      </c>
      <c r="K358" s="33">
        <v>5</v>
      </c>
      <c r="L358" s="2">
        <v>140</v>
      </c>
      <c r="M358" s="33">
        <v>20</v>
      </c>
      <c r="N358" s="2">
        <v>267</v>
      </c>
      <c r="O358" s="33">
        <v>2</v>
      </c>
      <c r="P358" s="2">
        <v>37</v>
      </c>
      <c r="Q358" s="33">
        <v>97</v>
      </c>
      <c r="R358" s="2">
        <v>566</v>
      </c>
      <c r="S358" s="33">
        <f t="shared" si="212"/>
        <v>184</v>
      </c>
      <c r="T358" s="33">
        <f t="shared" si="213"/>
        <v>950</v>
      </c>
      <c r="U358" s="35">
        <f t="shared" si="215"/>
        <v>623.6679600466979</v>
      </c>
      <c r="V358" s="35">
        <f t="shared" si="216"/>
        <v>510.33203995330206</v>
      </c>
      <c r="W358" s="36">
        <f t="shared" si="217"/>
        <v>8.392829293488059E-152</v>
      </c>
      <c r="X358" s="36"/>
      <c r="Y358" s="37">
        <v>3</v>
      </c>
      <c r="Z358" s="37">
        <v>4</v>
      </c>
      <c r="AA358" s="37">
        <v>1</v>
      </c>
      <c r="AB358" s="37">
        <v>5</v>
      </c>
      <c r="AC358" s="37">
        <v>11</v>
      </c>
      <c r="AD358" s="37">
        <v>24</v>
      </c>
      <c r="AE358" s="37">
        <v>23</v>
      </c>
      <c r="AF358" s="37">
        <v>33</v>
      </c>
      <c r="AG358" s="37">
        <v>8</v>
      </c>
      <c r="AH358" s="37">
        <v>19</v>
      </c>
      <c r="AI358" s="37">
        <v>4</v>
      </c>
      <c r="AJ358" s="37">
        <v>10</v>
      </c>
      <c r="AK358" s="37">
        <v>5</v>
      </c>
      <c r="AL358" s="37">
        <v>4</v>
      </c>
      <c r="AM358" s="30">
        <v>154</v>
      </c>
      <c r="AO358" s="37">
        <v>21</v>
      </c>
      <c r="AP358" s="37">
        <v>5</v>
      </c>
      <c r="AQ358" s="37">
        <v>2</v>
      </c>
      <c r="AR358" s="37">
        <v>24</v>
      </c>
      <c r="AS358" s="37">
        <v>11</v>
      </c>
      <c r="AT358" s="37">
        <v>48</v>
      </c>
      <c r="AU358" s="37">
        <v>9</v>
      </c>
      <c r="AV358" s="37">
        <v>13</v>
      </c>
      <c r="AW358" s="37">
        <v>5</v>
      </c>
      <c r="AX358" s="37">
        <v>13</v>
      </c>
      <c r="AY358" s="37">
        <v>10</v>
      </c>
      <c r="AZ358" s="37">
        <v>14</v>
      </c>
      <c r="BA358" s="37">
        <v>14</v>
      </c>
      <c r="BB358" s="37">
        <v>6</v>
      </c>
      <c r="BC358" s="37">
        <v>11</v>
      </c>
      <c r="BD358" s="37">
        <v>9</v>
      </c>
      <c r="BE358" s="37">
        <v>12</v>
      </c>
      <c r="BF358" s="37">
        <v>6</v>
      </c>
      <c r="BG358" s="37">
        <v>13</v>
      </c>
      <c r="BH358" s="30">
        <f t="shared" si="218"/>
        <v>246</v>
      </c>
      <c r="BI358" s="37">
        <f t="shared" si="206"/>
        <v>110</v>
      </c>
      <c r="BJ358" s="37">
        <f t="shared" si="209"/>
        <v>116</v>
      </c>
      <c r="BK358" s="13">
        <f t="shared" si="207"/>
        <v>226</v>
      </c>
      <c r="BL358" s="38">
        <f t="shared" si="219"/>
        <v>59.40713943357466</v>
      </c>
      <c r="BM358" s="38">
        <f t="shared" si="220"/>
        <v>166.59286056642534</v>
      </c>
      <c r="BN358" s="39">
        <f t="shared" si="208"/>
        <v>2.0841851456088418E-14</v>
      </c>
      <c r="BO358" s="40"/>
      <c r="BP358" s="13">
        <v>15.49</v>
      </c>
      <c r="BQ358" s="40">
        <v>6.31</v>
      </c>
      <c r="BR358" s="41"/>
      <c r="BS358" s="41"/>
      <c r="BT358" s="41"/>
      <c r="BU358" s="41"/>
      <c r="BV358" s="41"/>
      <c r="BW358" s="41"/>
      <c r="BY358" s="40"/>
      <c r="BZ358" s="40"/>
      <c r="CA358" s="40"/>
    </row>
    <row r="359" spans="1:79" ht="15.75">
      <c r="A359" s="29" t="s">
        <v>637</v>
      </c>
      <c r="B359" s="130" t="s">
        <v>637</v>
      </c>
      <c r="D359" s="31" t="s">
        <v>534</v>
      </c>
      <c r="E359" s="31" t="s">
        <v>535</v>
      </c>
      <c r="F359" s="31" t="s">
        <v>536</v>
      </c>
      <c r="G359" s="32">
        <f t="shared" si="214"/>
        <v>5.719106256873826</v>
      </c>
      <c r="H359" s="32"/>
      <c r="I359" s="59" t="s">
        <v>756</v>
      </c>
      <c r="J359" s="34" t="s">
        <v>701</v>
      </c>
      <c r="K359" s="33">
        <v>17</v>
      </c>
      <c r="L359" s="2">
        <v>307</v>
      </c>
      <c r="M359" s="33">
        <v>76</v>
      </c>
      <c r="N359" s="2">
        <v>473</v>
      </c>
      <c r="O359" s="33">
        <v>5</v>
      </c>
      <c r="P359" s="2">
        <v>77</v>
      </c>
      <c r="Q359" s="33">
        <v>206</v>
      </c>
      <c r="R359" s="2">
        <v>1145</v>
      </c>
      <c r="S359" s="33">
        <f t="shared" si="212"/>
        <v>406</v>
      </c>
      <c r="T359" s="33">
        <f t="shared" si="213"/>
        <v>1900</v>
      </c>
      <c r="U359" s="35">
        <f t="shared" si="215"/>
        <v>1268.234846444167</v>
      </c>
      <c r="V359" s="35">
        <f t="shared" si="216"/>
        <v>1037.765153555833</v>
      </c>
      <c r="W359" s="36">
        <f t="shared" si="217"/>
        <v>3.074762958097302E-285</v>
      </c>
      <c r="X359" s="36"/>
      <c r="Y359" s="34">
        <v>0</v>
      </c>
      <c r="Z359" s="34">
        <v>0</v>
      </c>
      <c r="AA359" s="34">
        <v>1</v>
      </c>
      <c r="AB359" s="34">
        <v>4</v>
      </c>
      <c r="AC359" s="34">
        <v>25</v>
      </c>
      <c r="AD359" s="34">
        <v>59</v>
      </c>
      <c r="AE359" s="34">
        <v>69</v>
      </c>
      <c r="AF359" s="34">
        <v>108</v>
      </c>
      <c r="AG359" s="34">
        <v>51</v>
      </c>
      <c r="AH359" s="34">
        <v>100</v>
      </c>
      <c r="AI359" s="34">
        <v>1</v>
      </c>
      <c r="AJ359" s="34">
        <v>10</v>
      </c>
      <c r="AK359" s="34">
        <v>5</v>
      </c>
      <c r="AL359" s="34">
        <v>12</v>
      </c>
      <c r="AM359" s="33">
        <v>445</v>
      </c>
      <c r="AO359" s="37">
        <v>39</v>
      </c>
      <c r="AP359" s="37">
        <v>18</v>
      </c>
      <c r="AQ359" s="37">
        <v>16</v>
      </c>
      <c r="AR359" s="37">
        <v>55</v>
      </c>
      <c r="AS359" s="37">
        <v>26</v>
      </c>
      <c r="AT359" s="37">
        <v>141</v>
      </c>
      <c r="AU359" s="37">
        <v>34</v>
      </c>
      <c r="AV359" s="37">
        <v>20</v>
      </c>
      <c r="AW359" s="37">
        <v>10</v>
      </c>
      <c r="AX359" s="37">
        <v>18</v>
      </c>
      <c r="AY359" s="37">
        <v>22</v>
      </c>
      <c r="AZ359" s="37">
        <v>27</v>
      </c>
      <c r="BA359" s="37">
        <v>44</v>
      </c>
      <c r="BB359" s="37">
        <v>21</v>
      </c>
      <c r="BC359" s="37">
        <v>27</v>
      </c>
      <c r="BD359" s="37">
        <v>30</v>
      </c>
      <c r="BE359" s="37">
        <v>26</v>
      </c>
      <c r="BF359" s="37">
        <v>16</v>
      </c>
      <c r="BG359" s="37">
        <v>47</v>
      </c>
      <c r="BH359" s="30">
        <f t="shared" si="218"/>
        <v>637</v>
      </c>
      <c r="BI359" s="37">
        <f t="shared" si="206"/>
        <v>286</v>
      </c>
      <c r="BJ359" s="37">
        <f t="shared" si="209"/>
        <v>299</v>
      </c>
      <c r="BK359" s="13">
        <f t="shared" si="207"/>
        <v>585</v>
      </c>
      <c r="BL359" s="38">
        <f t="shared" si="219"/>
        <v>153.7751175603592</v>
      </c>
      <c r="BM359" s="38">
        <f t="shared" si="220"/>
        <v>431.22488243964085</v>
      </c>
      <c r="BN359" s="39">
        <f t="shared" si="208"/>
        <v>2.054190260630766E-35</v>
      </c>
      <c r="BO359" s="40"/>
      <c r="BP359" s="13">
        <v>11.88</v>
      </c>
      <c r="BQ359" s="40">
        <v>5.65</v>
      </c>
      <c r="BR359" s="41"/>
      <c r="BS359" s="41"/>
      <c r="BT359" s="41"/>
      <c r="BU359" s="41"/>
      <c r="BV359" s="41"/>
      <c r="BW359" s="41"/>
      <c r="BY359" s="40"/>
      <c r="BZ359" s="40"/>
      <c r="CA359" s="40"/>
    </row>
    <row r="360" spans="1:79" ht="15.75">
      <c r="A360" s="29" t="s">
        <v>161</v>
      </c>
      <c r="B360" s="129" t="s">
        <v>161</v>
      </c>
      <c r="C360" s="30"/>
      <c r="D360" s="31" t="s">
        <v>534</v>
      </c>
      <c r="E360" s="31" t="s">
        <v>535</v>
      </c>
      <c r="F360" s="31" t="s">
        <v>536</v>
      </c>
      <c r="G360" s="32">
        <f t="shared" si="214"/>
        <v>3.780818369881358</v>
      </c>
      <c r="H360" s="32"/>
      <c r="I360" s="59" t="s">
        <v>756</v>
      </c>
      <c r="J360" s="34" t="s">
        <v>989</v>
      </c>
      <c r="K360" s="33">
        <v>0</v>
      </c>
      <c r="L360" s="2">
        <v>31</v>
      </c>
      <c r="M360" s="33">
        <v>10</v>
      </c>
      <c r="N360" s="2">
        <v>69</v>
      </c>
      <c r="O360" s="33">
        <v>0</v>
      </c>
      <c r="P360" s="2">
        <v>1</v>
      </c>
      <c r="Q360" s="33">
        <v>3</v>
      </c>
      <c r="R360" s="2">
        <v>17</v>
      </c>
      <c r="S360" s="33">
        <f t="shared" si="212"/>
        <v>32</v>
      </c>
      <c r="T360" s="33">
        <f t="shared" si="213"/>
        <v>99</v>
      </c>
      <c r="U360" s="35">
        <f t="shared" si="215"/>
        <v>72.0462987355533</v>
      </c>
      <c r="V360" s="35">
        <f t="shared" si="216"/>
        <v>58.953701264446714</v>
      </c>
      <c r="W360" s="36">
        <f t="shared" si="217"/>
        <v>2.022323843799624E-12</v>
      </c>
      <c r="X360" s="36"/>
      <c r="Y360" s="37">
        <v>0</v>
      </c>
      <c r="Z360" s="37">
        <v>0</v>
      </c>
      <c r="AA360" s="37">
        <v>0</v>
      </c>
      <c r="AB360" s="37">
        <v>0</v>
      </c>
      <c r="AC360" s="37">
        <v>0</v>
      </c>
      <c r="AD360" s="37">
        <v>0</v>
      </c>
      <c r="AE360" s="37">
        <v>1</v>
      </c>
      <c r="AF360" s="37">
        <v>0</v>
      </c>
      <c r="AG360" s="37">
        <v>2</v>
      </c>
      <c r="AH360" s="37">
        <v>3</v>
      </c>
      <c r="AI360" s="37">
        <v>0</v>
      </c>
      <c r="AJ360" s="37">
        <v>0</v>
      </c>
      <c r="AK360" s="37">
        <v>1</v>
      </c>
      <c r="AL360" s="37">
        <v>0</v>
      </c>
      <c r="AM360" s="30">
        <v>7</v>
      </c>
      <c r="AO360" s="37">
        <v>3</v>
      </c>
      <c r="AP360" s="37">
        <v>1</v>
      </c>
      <c r="AQ360" s="37">
        <v>0</v>
      </c>
      <c r="AR360" s="37">
        <v>5</v>
      </c>
      <c r="AS360" s="37">
        <v>2</v>
      </c>
      <c r="AT360" s="37">
        <v>16</v>
      </c>
      <c r="AU360" s="37">
        <v>1</v>
      </c>
      <c r="AV360" s="37">
        <v>3</v>
      </c>
      <c r="AW360" s="37">
        <v>0</v>
      </c>
      <c r="AX360" s="37">
        <v>1</v>
      </c>
      <c r="AY360" s="37">
        <v>3</v>
      </c>
      <c r="AZ360" s="37">
        <v>2</v>
      </c>
      <c r="BA360" s="37">
        <v>1</v>
      </c>
      <c r="BB360" s="37">
        <v>2</v>
      </c>
      <c r="BC360" s="37">
        <v>1</v>
      </c>
      <c r="BD360" s="37">
        <v>0</v>
      </c>
      <c r="BE360" s="37">
        <v>2</v>
      </c>
      <c r="BF360" s="37">
        <v>1</v>
      </c>
      <c r="BG360" s="37">
        <v>7</v>
      </c>
      <c r="BH360" s="30">
        <f t="shared" si="218"/>
        <v>51</v>
      </c>
      <c r="BI360" s="37">
        <f t="shared" si="206"/>
        <v>27</v>
      </c>
      <c r="BJ360" s="37">
        <f t="shared" si="209"/>
        <v>22</v>
      </c>
      <c r="BK360" s="13">
        <f t="shared" si="207"/>
        <v>49</v>
      </c>
      <c r="BL360" s="38">
        <f t="shared" si="219"/>
        <v>12.880308992235214</v>
      </c>
      <c r="BM360" s="38">
        <f t="shared" si="220"/>
        <v>36.119691007764786</v>
      </c>
      <c r="BN360" s="39">
        <f t="shared" si="208"/>
        <v>4.597836480530792E-06</v>
      </c>
      <c r="BO360" s="40"/>
      <c r="BP360" s="13">
        <v>12.04</v>
      </c>
      <c r="BQ360" s="40">
        <v>3.6</v>
      </c>
      <c r="BR360" s="41"/>
      <c r="BS360" s="41"/>
      <c r="BT360" s="41"/>
      <c r="BU360" s="41"/>
      <c r="BV360" s="41"/>
      <c r="BW360" s="41"/>
      <c r="BY360" s="40"/>
      <c r="BZ360" s="40"/>
      <c r="CA360" s="40"/>
    </row>
    <row r="361" spans="1:79" ht="15.75">
      <c r="A361" s="29" t="s">
        <v>143</v>
      </c>
      <c r="B361" s="130" t="s">
        <v>143</v>
      </c>
      <c r="D361" s="31" t="s">
        <v>534</v>
      </c>
      <c r="E361" s="31" t="s">
        <v>535</v>
      </c>
      <c r="F361" s="31" t="s">
        <v>536</v>
      </c>
      <c r="G361" s="32">
        <f t="shared" si="214"/>
        <v>9.690396981770782</v>
      </c>
      <c r="H361" s="32"/>
      <c r="I361" s="59" t="s">
        <v>756</v>
      </c>
      <c r="J361" s="34" t="s">
        <v>701</v>
      </c>
      <c r="K361" s="33">
        <v>3</v>
      </c>
      <c r="L361" s="2">
        <v>63</v>
      </c>
      <c r="M361" s="33">
        <v>14</v>
      </c>
      <c r="N361" s="2">
        <v>268</v>
      </c>
      <c r="O361" s="33">
        <v>1</v>
      </c>
      <c r="P361" s="2">
        <v>18</v>
      </c>
      <c r="Q361" s="33">
        <v>38</v>
      </c>
      <c r="R361" s="2">
        <v>354</v>
      </c>
      <c r="S361" s="33">
        <f t="shared" si="212"/>
        <v>85</v>
      </c>
      <c r="T361" s="33">
        <f t="shared" si="213"/>
        <v>674</v>
      </c>
      <c r="U361" s="35">
        <f t="shared" si="215"/>
        <v>417.42855526935074</v>
      </c>
      <c r="V361" s="35">
        <f t="shared" si="216"/>
        <v>341.57144473064926</v>
      </c>
      <c r="W361" s="36">
        <f t="shared" si="217"/>
        <v>5.967551404534846E-130</v>
      </c>
      <c r="X361" s="36"/>
      <c r="Y361" s="34">
        <v>0</v>
      </c>
      <c r="Z361" s="34">
        <v>0</v>
      </c>
      <c r="AA361" s="34">
        <v>0</v>
      </c>
      <c r="AB361" s="34">
        <v>3</v>
      </c>
      <c r="AC361" s="34">
        <v>1</v>
      </c>
      <c r="AD361" s="34">
        <v>3</v>
      </c>
      <c r="AE361" s="34">
        <v>9</v>
      </c>
      <c r="AF361" s="34">
        <v>13</v>
      </c>
      <c r="AG361" s="34">
        <v>7</v>
      </c>
      <c r="AH361" s="34">
        <v>11</v>
      </c>
      <c r="AI361" s="34">
        <v>0</v>
      </c>
      <c r="AJ361" s="34">
        <v>0</v>
      </c>
      <c r="AK361" s="34">
        <v>0</v>
      </c>
      <c r="AL361" s="34">
        <v>0</v>
      </c>
      <c r="AM361" s="33">
        <v>47</v>
      </c>
      <c r="AO361" s="37">
        <v>6</v>
      </c>
      <c r="AP361" s="37">
        <v>5</v>
      </c>
      <c r="AQ361" s="37">
        <v>2</v>
      </c>
      <c r="AR361" s="37">
        <v>16</v>
      </c>
      <c r="AS361" s="37">
        <v>10</v>
      </c>
      <c r="AT361" s="37">
        <v>40</v>
      </c>
      <c r="AU361" s="37">
        <v>5</v>
      </c>
      <c r="AV361" s="37">
        <v>6</v>
      </c>
      <c r="AW361" s="37">
        <v>1</v>
      </c>
      <c r="AX361" s="37">
        <v>5</v>
      </c>
      <c r="AY361" s="37">
        <v>3</v>
      </c>
      <c r="AZ361" s="37">
        <v>9</v>
      </c>
      <c r="BA361" s="37">
        <v>5</v>
      </c>
      <c r="BB361" s="37">
        <v>2</v>
      </c>
      <c r="BC361" s="37">
        <v>2</v>
      </c>
      <c r="BD361" s="37">
        <v>3</v>
      </c>
      <c r="BE361" s="37">
        <v>0</v>
      </c>
      <c r="BF361" s="37">
        <v>2</v>
      </c>
      <c r="BG361" s="37">
        <v>2</v>
      </c>
      <c r="BH361" s="30">
        <f t="shared" si="218"/>
        <v>124</v>
      </c>
      <c r="BI361" s="37">
        <f t="shared" si="206"/>
        <v>78</v>
      </c>
      <c r="BJ361" s="37">
        <f t="shared" si="209"/>
        <v>34</v>
      </c>
      <c r="BK361" s="13">
        <f t="shared" si="207"/>
        <v>112</v>
      </c>
      <c r="BL361" s="38">
        <f t="shared" si="219"/>
        <v>29.440706267966206</v>
      </c>
      <c r="BM361" s="38">
        <f t="shared" si="220"/>
        <v>82.55929373203381</v>
      </c>
      <c r="BN361" s="39">
        <f t="shared" si="208"/>
        <v>1.9316861756286188E-25</v>
      </c>
      <c r="BO361" s="40"/>
      <c r="BP361" s="13">
        <v>12.04</v>
      </c>
      <c r="BQ361" s="40">
        <v>10.29</v>
      </c>
      <c r="BR361" s="41"/>
      <c r="BS361" s="41"/>
      <c r="BT361" s="41"/>
      <c r="BU361" s="41"/>
      <c r="BV361" s="41"/>
      <c r="BW361" s="41"/>
      <c r="BY361" s="40"/>
      <c r="BZ361" s="40"/>
      <c r="CA361" s="40"/>
    </row>
    <row r="362" spans="1:79" ht="15.75">
      <c r="A362" s="29" t="s">
        <v>11</v>
      </c>
      <c r="B362" s="130" t="s">
        <v>12</v>
      </c>
      <c r="D362" s="31" t="s">
        <v>534</v>
      </c>
      <c r="E362" s="31" t="s">
        <v>535</v>
      </c>
      <c r="F362" s="31" t="s">
        <v>536</v>
      </c>
      <c r="G362" s="32">
        <f t="shared" si="214"/>
        <v>8.36419131643801</v>
      </c>
      <c r="H362" s="32"/>
      <c r="I362" s="59" t="s">
        <v>756</v>
      </c>
      <c r="J362" s="34" t="s">
        <v>699</v>
      </c>
      <c r="K362" s="33">
        <v>46</v>
      </c>
      <c r="L362" s="2">
        <v>531</v>
      </c>
      <c r="M362" s="33">
        <v>309</v>
      </c>
      <c r="N362" s="2">
        <v>1415</v>
      </c>
      <c r="O362" s="33">
        <v>60</v>
      </c>
      <c r="P362" s="2">
        <v>313</v>
      </c>
      <c r="Q362" s="33">
        <v>984</v>
      </c>
      <c r="R362" s="2">
        <v>3794</v>
      </c>
      <c r="S362" s="33">
        <f t="shared" si="212"/>
        <v>950</v>
      </c>
      <c r="T362" s="33">
        <f t="shared" si="213"/>
        <v>6502</v>
      </c>
      <c r="U362" s="35">
        <f t="shared" si="215"/>
        <v>4098.389451735444</v>
      </c>
      <c r="V362" s="35">
        <f t="shared" si="216"/>
        <v>3353.610548264556</v>
      </c>
      <c r="W362" s="36">
        <f t="shared" si="217"/>
        <v>0</v>
      </c>
      <c r="X362" s="36"/>
      <c r="Y362" s="34">
        <v>9</v>
      </c>
      <c r="Z362" s="34">
        <v>1</v>
      </c>
      <c r="AA362" s="34">
        <v>7</v>
      </c>
      <c r="AB362" s="34">
        <v>5</v>
      </c>
      <c r="AC362" s="34">
        <v>48</v>
      </c>
      <c r="AD362" s="34">
        <v>150</v>
      </c>
      <c r="AE362" s="34">
        <v>260</v>
      </c>
      <c r="AF362" s="34">
        <v>375</v>
      </c>
      <c r="AG362" s="34">
        <v>148</v>
      </c>
      <c r="AH362" s="34">
        <v>255</v>
      </c>
      <c r="AI362" s="34">
        <v>29</v>
      </c>
      <c r="AJ362" s="34">
        <v>66</v>
      </c>
      <c r="AK362" s="34">
        <v>42</v>
      </c>
      <c r="AL362" s="34">
        <v>100</v>
      </c>
      <c r="AM362" s="33">
        <v>1495</v>
      </c>
      <c r="AO362" s="37">
        <v>98</v>
      </c>
      <c r="AP362" s="37">
        <v>56</v>
      </c>
      <c r="AQ362" s="37">
        <v>44</v>
      </c>
      <c r="AR362" s="37">
        <v>180</v>
      </c>
      <c r="AS362" s="37">
        <v>122</v>
      </c>
      <c r="AT362" s="37">
        <v>431</v>
      </c>
      <c r="AU362" s="37">
        <v>97</v>
      </c>
      <c r="AV362" s="37">
        <v>68</v>
      </c>
      <c r="AW362" s="37">
        <v>27</v>
      </c>
      <c r="AX362" s="37">
        <v>57</v>
      </c>
      <c r="AY362" s="37">
        <v>44</v>
      </c>
      <c r="AZ362" s="37">
        <v>67</v>
      </c>
      <c r="BA362" s="37">
        <v>100</v>
      </c>
      <c r="BB362" s="37">
        <v>60</v>
      </c>
      <c r="BC362" s="37">
        <v>64</v>
      </c>
      <c r="BD362" s="37">
        <v>66</v>
      </c>
      <c r="BE362" s="37">
        <v>60</v>
      </c>
      <c r="BF362" s="37">
        <v>34</v>
      </c>
      <c r="BG362" s="37">
        <v>79</v>
      </c>
      <c r="BH362" s="30">
        <f t="shared" si="218"/>
        <v>1754</v>
      </c>
      <c r="BI362" s="37">
        <f t="shared" si="206"/>
        <v>925</v>
      </c>
      <c r="BJ362" s="37">
        <f t="shared" si="209"/>
        <v>672</v>
      </c>
      <c r="BK362" s="13">
        <f t="shared" si="207"/>
        <v>1597</v>
      </c>
      <c r="BL362" s="38">
        <f t="shared" si="219"/>
        <v>419.79292776733956</v>
      </c>
      <c r="BM362" s="38">
        <f t="shared" si="220"/>
        <v>1177.2070722326605</v>
      </c>
      <c r="BN362" s="39">
        <f t="shared" si="208"/>
        <v>2.173971674098494E-181</v>
      </c>
      <c r="BO362" s="40"/>
      <c r="BP362" s="13">
        <v>11.3</v>
      </c>
      <c r="BQ362" s="40">
        <v>8.27</v>
      </c>
      <c r="BR362" s="41"/>
      <c r="BS362" s="41"/>
      <c r="BT362" s="41"/>
      <c r="BU362" s="41"/>
      <c r="BV362" s="41"/>
      <c r="BW362" s="41"/>
      <c r="BY362" s="40"/>
      <c r="BZ362" s="40"/>
      <c r="CA362" s="40"/>
    </row>
    <row r="363" spans="1:79" ht="15.75">
      <c r="A363" s="29" t="s">
        <v>474</v>
      </c>
      <c r="B363" s="129" t="s">
        <v>474</v>
      </c>
      <c r="C363" s="30"/>
      <c r="D363" s="31" t="s">
        <v>534</v>
      </c>
      <c r="E363" s="31" t="s">
        <v>535</v>
      </c>
      <c r="F363" s="31" t="s">
        <v>536</v>
      </c>
      <c r="G363" s="32">
        <f t="shared" si="214"/>
        <v>2.6018535018538382</v>
      </c>
      <c r="H363" s="32"/>
      <c r="I363" s="59" t="s">
        <v>756</v>
      </c>
      <c r="J363" s="34" t="s">
        <v>1123</v>
      </c>
      <c r="K363" s="33">
        <v>0</v>
      </c>
      <c r="L363" s="2">
        <v>103</v>
      </c>
      <c r="M363" s="33">
        <v>10</v>
      </c>
      <c r="N363" s="2">
        <v>126</v>
      </c>
      <c r="O363" s="33">
        <v>1</v>
      </c>
      <c r="P363" s="2">
        <v>20</v>
      </c>
      <c r="Q363" s="33">
        <v>11</v>
      </c>
      <c r="R363" s="2">
        <v>117</v>
      </c>
      <c r="S363" s="33">
        <f t="shared" si="212"/>
        <v>124</v>
      </c>
      <c r="T363" s="33">
        <f t="shared" si="213"/>
        <v>264</v>
      </c>
      <c r="U363" s="35">
        <f t="shared" si="215"/>
        <v>213.38903747629524</v>
      </c>
      <c r="V363" s="35">
        <f t="shared" si="216"/>
        <v>174.61096252370476</v>
      </c>
      <c r="W363" s="36">
        <f t="shared" si="217"/>
        <v>7.391869581296584E-20</v>
      </c>
      <c r="X363" s="36"/>
      <c r="Y363" s="37">
        <v>0</v>
      </c>
      <c r="Z363" s="37">
        <v>1</v>
      </c>
      <c r="AA363" s="37">
        <v>1</v>
      </c>
      <c r="AB363" s="37">
        <v>2</v>
      </c>
      <c r="AC363" s="37">
        <v>0</v>
      </c>
      <c r="AD363" s="37">
        <v>1</v>
      </c>
      <c r="AE363" s="37">
        <v>8</v>
      </c>
      <c r="AF363" s="37">
        <v>12</v>
      </c>
      <c r="AG363" s="37">
        <v>11</v>
      </c>
      <c r="AH363" s="37">
        <v>14</v>
      </c>
      <c r="AI363" s="37">
        <v>1</v>
      </c>
      <c r="AJ363" s="37">
        <v>1</v>
      </c>
      <c r="AK363" s="37">
        <v>1</v>
      </c>
      <c r="AL363" s="37">
        <v>0</v>
      </c>
      <c r="AM363" s="30">
        <v>53</v>
      </c>
      <c r="AO363" s="37">
        <v>10</v>
      </c>
      <c r="AP363" s="37">
        <v>14</v>
      </c>
      <c r="AQ363" s="37">
        <v>9</v>
      </c>
      <c r="AR363" s="37">
        <v>14</v>
      </c>
      <c r="AS363" s="37">
        <v>8</v>
      </c>
      <c r="AT363" s="37">
        <v>41</v>
      </c>
      <c r="AU363" s="37">
        <v>4</v>
      </c>
      <c r="AV363" s="37">
        <v>4</v>
      </c>
      <c r="AW363" s="37">
        <v>1</v>
      </c>
      <c r="AX363" s="37">
        <v>5</v>
      </c>
      <c r="AY363" s="37">
        <v>5</v>
      </c>
      <c r="AZ363" s="37">
        <v>15</v>
      </c>
      <c r="BA363" s="37">
        <v>15</v>
      </c>
      <c r="BB363" s="37">
        <v>7</v>
      </c>
      <c r="BC363" s="37">
        <v>8</v>
      </c>
      <c r="BD363" s="37">
        <v>8</v>
      </c>
      <c r="BE363" s="37">
        <v>9</v>
      </c>
      <c r="BF363" s="37">
        <v>4</v>
      </c>
      <c r="BG363" s="37">
        <v>9</v>
      </c>
      <c r="BH363" s="30">
        <f t="shared" si="218"/>
        <v>190</v>
      </c>
      <c r="BI363" s="37">
        <f t="shared" si="206"/>
        <v>72</v>
      </c>
      <c r="BJ363" s="37">
        <f t="shared" si="209"/>
        <v>90</v>
      </c>
      <c r="BK363" s="13">
        <f t="shared" si="207"/>
        <v>162</v>
      </c>
      <c r="BL363" s="38">
        <f t="shared" si="219"/>
        <v>42.58387870902255</v>
      </c>
      <c r="BM363" s="38">
        <f t="shared" si="220"/>
        <v>119.41612129097746</v>
      </c>
      <c r="BN363" s="39">
        <f t="shared" si="208"/>
        <v>1.5180479447551842E-07</v>
      </c>
      <c r="BO363" s="40"/>
      <c r="BP363" s="13">
        <v>19.46</v>
      </c>
      <c r="BQ363" s="40">
        <v>2.65</v>
      </c>
      <c r="BR363" s="41"/>
      <c r="BS363" s="41"/>
      <c r="BT363" s="41"/>
      <c r="BU363" s="41"/>
      <c r="BV363" s="41"/>
      <c r="BW363" s="41"/>
      <c r="BY363" s="40"/>
      <c r="BZ363" s="40"/>
      <c r="CA363" s="40"/>
    </row>
    <row r="364" spans="1:79" ht="15.75">
      <c r="A364" s="29" t="s">
        <v>475</v>
      </c>
      <c r="B364" s="129" t="s">
        <v>475</v>
      </c>
      <c r="C364" s="30"/>
      <c r="D364" s="31" t="s">
        <v>534</v>
      </c>
      <c r="E364" s="31" t="s">
        <v>535</v>
      </c>
      <c r="F364" s="31" t="s">
        <v>536</v>
      </c>
      <c r="G364" s="32">
        <f t="shared" si="214"/>
        <v>2.3265189421381027</v>
      </c>
      <c r="H364" s="32"/>
      <c r="I364" s="59" t="s">
        <v>756</v>
      </c>
      <c r="J364" s="34" t="s">
        <v>1123</v>
      </c>
      <c r="K364" s="33">
        <v>26</v>
      </c>
      <c r="L364" s="2">
        <v>195</v>
      </c>
      <c r="M364" s="33">
        <v>128</v>
      </c>
      <c r="N364" s="2">
        <v>386</v>
      </c>
      <c r="O364" s="33">
        <v>28</v>
      </c>
      <c r="P364" s="2">
        <v>260</v>
      </c>
      <c r="Q364" s="33">
        <v>107</v>
      </c>
      <c r="R364" s="2">
        <v>348</v>
      </c>
      <c r="S364" s="33">
        <f t="shared" si="212"/>
        <v>509</v>
      </c>
      <c r="T364" s="33">
        <f t="shared" si="213"/>
        <v>969</v>
      </c>
      <c r="U364" s="35">
        <f t="shared" si="215"/>
        <v>812.8582406957844</v>
      </c>
      <c r="V364" s="35">
        <f t="shared" si="216"/>
        <v>665.1417593042156</v>
      </c>
      <c r="W364" s="36">
        <f t="shared" si="217"/>
        <v>7.788778360389919E-57</v>
      </c>
      <c r="X364" s="36"/>
      <c r="Y364" s="37">
        <v>5</v>
      </c>
      <c r="Z364" s="37">
        <v>2</v>
      </c>
      <c r="AA364" s="37">
        <v>62</v>
      </c>
      <c r="AB364" s="37">
        <v>213</v>
      </c>
      <c r="AC364" s="37">
        <v>96</v>
      </c>
      <c r="AD364" s="37">
        <v>230</v>
      </c>
      <c r="AE364" s="37">
        <v>173</v>
      </c>
      <c r="AF364" s="37">
        <v>200</v>
      </c>
      <c r="AG364" s="37">
        <v>121</v>
      </c>
      <c r="AH364" s="37">
        <v>217</v>
      </c>
      <c r="AI364" s="37">
        <v>10</v>
      </c>
      <c r="AJ364" s="37">
        <v>66</v>
      </c>
      <c r="AK364" s="37">
        <v>31</v>
      </c>
      <c r="AL364" s="37">
        <v>67</v>
      </c>
      <c r="AM364" s="30">
        <v>1493</v>
      </c>
      <c r="AO364" s="37">
        <v>79</v>
      </c>
      <c r="AP364" s="37">
        <v>20</v>
      </c>
      <c r="AQ364" s="37">
        <v>20</v>
      </c>
      <c r="AR364" s="37">
        <v>57</v>
      </c>
      <c r="AS364" s="37">
        <v>20</v>
      </c>
      <c r="AT364" s="37">
        <v>101</v>
      </c>
      <c r="AU364" s="37">
        <v>25</v>
      </c>
      <c r="AV364" s="37">
        <v>29</v>
      </c>
      <c r="AW364" s="37">
        <v>15</v>
      </c>
      <c r="AX364" s="37">
        <v>35</v>
      </c>
      <c r="AY364" s="37">
        <v>27</v>
      </c>
      <c r="AZ364" s="37">
        <v>53</v>
      </c>
      <c r="BA364" s="37">
        <v>83</v>
      </c>
      <c r="BB364" s="37">
        <v>50</v>
      </c>
      <c r="BC364" s="37">
        <v>46</v>
      </c>
      <c r="BD364" s="37">
        <v>45</v>
      </c>
      <c r="BE364" s="37">
        <v>51</v>
      </c>
      <c r="BF364" s="37">
        <v>34</v>
      </c>
      <c r="BG364" s="37">
        <v>27</v>
      </c>
      <c r="BH364" s="30">
        <f aca="true" t="shared" si="221" ref="BH364:BH383">SUM(AO364:BG364)</f>
        <v>817</v>
      </c>
      <c r="BI364" s="37">
        <f aca="true" t="shared" si="222" ref="BI364:BI401">IF(SUM(AR364:AW364)&gt;0,SUM(AR364:AW364),"")</f>
        <v>247</v>
      </c>
      <c r="BJ364" s="37">
        <f t="shared" si="209"/>
        <v>495</v>
      </c>
      <c r="BK364" s="13">
        <f aca="true" t="shared" si="223" ref="BK364:BK401">IF((BI364+BJ364)&gt;0,(BI364+BJ364),"")</f>
        <v>742</v>
      </c>
      <c r="BL364" s="38">
        <f t="shared" si="219"/>
        <v>195.0446790252761</v>
      </c>
      <c r="BM364" s="38">
        <f t="shared" si="220"/>
        <v>546.9553209747239</v>
      </c>
      <c r="BN364" s="39">
        <f aca="true" t="shared" si="224" ref="BN364:BN401">CHITEST(BI364:BJ364,BL364:BM364)</f>
        <v>1.4708899923121424E-05</v>
      </c>
      <c r="BO364" s="40"/>
      <c r="BP364" s="13">
        <v>4.03</v>
      </c>
      <c r="BQ364" s="40">
        <v>2.16</v>
      </c>
      <c r="BR364" s="41"/>
      <c r="BS364" s="41"/>
      <c r="BT364" s="41"/>
      <c r="BU364" s="41"/>
      <c r="BV364" s="41"/>
      <c r="BW364" s="41"/>
      <c r="BY364" s="40"/>
      <c r="BZ364" s="40"/>
      <c r="CA364" s="40"/>
    </row>
    <row r="365" spans="1:79" ht="15.75">
      <c r="A365" s="29" t="s">
        <v>676</v>
      </c>
      <c r="B365" s="129" t="s">
        <v>676</v>
      </c>
      <c r="C365" s="30"/>
      <c r="D365" s="31" t="s">
        <v>534</v>
      </c>
      <c r="E365" s="31" t="s">
        <v>597</v>
      </c>
      <c r="F365" s="31" t="s">
        <v>536</v>
      </c>
      <c r="G365" s="32">
        <f t="shared" si="214"/>
        <v>4.666133966134569</v>
      </c>
      <c r="H365" s="32"/>
      <c r="I365" s="59" t="s">
        <v>756</v>
      </c>
      <c r="J365" s="34" t="s">
        <v>1120</v>
      </c>
      <c r="K365" s="33">
        <v>0</v>
      </c>
      <c r="L365" s="2">
        <v>10</v>
      </c>
      <c r="M365" s="33">
        <v>4</v>
      </c>
      <c r="N365" s="2">
        <v>26</v>
      </c>
      <c r="O365" s="33">
        <v>2</v>
      </c>
      <c r="P365" s="2">
        <v>10</v>
      </c>
      <c r="Q365" s="33">
        <v>14</v>
      </c>
      <c r="R365" s="2">
        <v>40</v>
      </c>
      <c r="S365" s="33">
        <f t="shared" si="212"/>
        <v>22</v>
      </c>
      <c r="T365" s="33">
        <f t="shared" si="213"/>
        <v>84</v>
      </c>
      <c r="U365" s="35">
        <f t="shared" si="215"/>
        <v>58.29700508373014</v>
      </c>
      <c r="V365" s="35">
        <f t="shared" si="216"/>
        <v>47.70299491626986</v>
      </c>
      <c r="W365" s="36">
        <f aca="true" t="shared" si="225" ref="W365:W388">CHITEST(S365:T365,U365:V365)</f>
        <v>1.376112599249639E-12</v>
      </c>
      <c r="X365" s="36"/>
      <c r="Y365" s="37">
        <v>0</v>
      </c>
      <c r="Z365" s="37">
        <v>0</v>
      </c>
      <c r="AA365" s="37">
        <v>0</v>
      </c>
      <c r="AB365" s="37">
        <v>2</v>
      </c>
      <c r="AC365" s="37">
        <v>3</v>
      </c>
      <c r="AD365" s="37">
        <v>5</v>
      </c>
      <c r="AE365" s="37">
        <v>7</v>
      </c>
      <c r="AF365" s="37">
        <v>20</v>
      </c>
      <c r="AG365" s="37">
        <v>10</v>
      </c>
      <c r="AH365" s="37">
        <v>20</v>
      </c>
      <c r="AI365" s="37">
        <v>2</v>
      </c>
      <c r="AJ365" s="37">
        <v>2</v>
      </c>
      <c r="AK365" s="37">
        <v>5</v>
      </c>
      <c r="AL365" s="37">
        <v>5</v>
      </c>
      <c r="AM365" s="30">
        <v>81</v>
      </c>
      <c r="AO365" s="37">
        <v>0</v>
      </c>
      <c r="AP365" s="37">
        <v>0</v>
      </c>
      <c r="AQ365" s="37">
        <v>1</v>
      </c>
      <c r="AR365" s="37">
        <v>1</v>
      </c>
      <c r="AS365" s="37">
        <v>0</v>
      </c>
      <c r="AT365" s="37">
        <v>4</v>
      </c>
      <c r="AU365" s="37">
        <v>1</v>
      </c>
      <c r="AV365" s="37">
        <v>1</v>
      </c>
      <c r="AW365" s="37">
        <v>0</v>
      </c>
      <c r="AX365" s="37">
        <v>3</v>
      </c>
      <c r="AY365" s="37">
        <v>0</v>
      </c>
      <c r="AZ365" s="37">
        <v>1</v>
      </c>
      <c r="BA365" s="37">
        <v>5</v>
      </c>
      <c r="BB365" s="37">
        <v>0</v>
      </c>
      <c r="BC365" s="37">
        <v>0</v>
      </c>
      <c r="BD365" s="37">
        <v>0</v>
      </c>
      <c r="BE365" s="37">
        <v>0</v>
      </c>
      <c r="BF365" s="37">
        <v>1</v>
      </c>
      <c r="BG365" s="37">
        <v>0</v>
      </c>
      <c r="BH365" s="30">
        <f t="shared" si="221"/>
        <v>18</v>
      </c>
      <c r="BI365" s="37">
        <f t="shared" si="222"/>
        <v>7</v>
      </c>
      <c r="BJ365" s="37">
        <f aca="true" t="shared" si="226" ref="BJ365:BJ401">IF((AO365+SUM(AY365:BG365))&gt;0,(AO365+SUM(AY365:BG365)),"")</f>
        <v>7</v>
      </c>
      <c r="BK365" s="13">
        <f t="shared" si="223"/>
        <v>14</v>
      </c>
      <c r="BL365" s="38">
        <f t="shared" si="219"/>
        <v>3.6800882834957758</v>
      </c>
      <c r="BM365" s="38">
        <f t="shared" si="220"/>
        <v>10.319911716504226</v>
      </c>
      <c r="BN365" s="39">
        <f t="shared" si="224"/>
        <v>0.04383254668765236</v>
      </c>
      <c r="BO365" s="40"/>
      <c r="BP365" s="13">
        <v>8.34</v>
      </c>
      <c r="BQ365" s="40">
        <v>4.42</v>
      </c>
      <c r="BR365" s="41"/>
      <c r="BS365" s="41"/>
      <c r="BT365" s="41"/>
      <c r="BU365" s="41"/>
      <c r="BV365" s="41"/>
      <c r="BW365" s="41"/>
      <c r="BY365" s="40"/>
      <c r="BZ365" s="40"/>
      <c r="CA365" s="40"/>
    </row>
    <row r="366" spans="1:79" ht="13.5" customHeight="1">
      <c r="A366" s="29" t="s">
        <v>236</v>
      </c>
      <c r="B366" s="129" t="s">
        <v>236</v>
      </c>
      <c r="C366" s="30"/>
      <c r="D366" s="31" t="s">
        <v>534</v>
      </c>
      <c r="E366" s="31" t="s">
        <v>535</v>
      </c>
      <c r="F366" s="31" t="s">
        <v>536</v>
      </c>
      <c r="G366" s="32">
        <f t="shared" si="214"/>
        <v>10.698530483147248</v>
      </c>
      <c r="H366" s="32"/>
      <c r="I366" s="59" t="s">
        <v>756</v>
      </c>
      <c r="J366" s="34" t="s">
        <v>1121</v>
      </c>
      <c r="K366" s="33">
        <v>20</v>
      </c>
      <c r="L366" s="2">
        <v>577</v>
      </c>
      <c r="M366" s="33">
        <v>91</v>
      </c>
      <c r="N366" s="2">
        <v>1200</v>
      </c>
      <c r="O366" s="33">
        <v>14</v>
      </c>
      <c r="P366" s="2">
        <v>195</v>
      </c>
      <c r="Q366" s="33">
        <v>639</v>
      </c>
      <c r="R366" s="2">
        <v>5126</v>
      </c>
      <c r="S366" s="33">
        <f t="shared" si="212"/>
        <v>806</v>
      </c>
      <c r="T366" s="33">
        <f t="shared" si="213"/>
        <v>7056</v>
      </c>
      <c r="U366" s="35">
        <f t="shared" si="215"/>
        <v>4323.877867625343</v>
      </c>
      <c r="V366" s="35">
        <f t="shared" si="216"/>
        <v>3538.1221323746568</v>
      </c>
      <c r="W366" s="36">
        <f t="shared" si="225"/>
        <v>0</v>
      </c>
      <c r="X366" s="36"/>
      <c r="Y366" s="37">
        <v>0</v>
      </c>
      <c r="Z366" s="37">
        <v>0</v>
      </c>
      <c r="AA366" s="37">
        <v>4</v>
      </c>
      <c r="AB366" s="37">
        <v>3</v>
      </c>
      <c r="AC366" s="37">
        <v>47</v>
      </c>
      <c r="AD366" s="37">
        <v>98</v>
      </c>
      <c r="AE366" s="37">
        <v>94</v>
      </c>
      <c r="AF366" s="37">
        <v>144</v>
      </c>
      <c r="AG366" s="37">
        <v>82</v>
      </c>
      <c r="AH366" s="37">
        <v>115</v>
      </c>
      <c r="AI366" s="37">
        <v>14</v>
      </c>
      <c r="AJ366" s="37">
        <v>17</v>
      </c>
      <c r="AK366" s="37">
        <v>22</v>
      </c>
      <c r="AL366" s="37">
        <v>26</v>
      </c>
      <c r="AM366" s="30">
        <v>666</v>
      </c>
      <c r="AO366" s="37">
        <v>35</v>
      </c>
      <c r="AP366" s="37">
        <v>19</v>
      </c>
      <c r="AQ366" s="37">
        <v>16</v>
      </c>
      <c r="AR366" s="37">
        <v>94</v>
      </c>
      <c r="AS366" s="37">
        <v>48</v>
      </c>
      <c r="AT366" s="37">
        <v>177</v>
      </c>
      <c r="AU366" s="37">
        <v>37</v>
      </c>
      <c r="AV366" s="37">
        <v>22</v>
      </c>
      <c r="AW366" s="37">
        <v>11</v>
      </c>
      <c r="AX366" s="37">
        <v>21</v>
      </c>
      <c r="AY366" s="37">
        <v>18</v>
      </c>
      <c r="AZ366" s="37">
        <v>41</v>
      </c>
      <c r="BA366" s="37">
        <v>44</v>
      </c>
      <c r="BB366" s="37">
        <v>17</v>
      </c>
      <c r="BC366" s="37">
        <v>39</v>
      </c>
      <c r="BD366" s="37">
        <v>25</v>
      </c>
      <c r="BE366" s="37">
        <v>33</v>
      </c>
      <c r="BF366" s="37">
        <v>17</v>
      </c>
      <c r="BG366" s="37">
        <v>47</v>
      </c>
      <c r="BH366" s="30">
        <f t="shared" si="221"/>
        <v>761</v>
      </c>
      <c r="BI366" s="37">
        <f t="shared" si="222"/>
        <v>389</v>
      </c>
      <c r="BJ366" s="37">
        <f t="shared" si="226"/>
        <v>316</v>
      </c>
      <c r="BK366" s="13">
        <f t="shared" si="223"/>
        <v>705</v>
      </c>
      <c r="BL366" s="38">
        <f t="shared" si="219"/>
        <v>185.31873141889443</v>
      </c>
      <c r="BM366" s="38">
        <f t="shared" si="220"/>
        <v>519.6812685811057</v>
      </c>
      <c r="BN366" s="39">
        <f t="shared" si="224"/>
        <v>5.166381706775904E-68</v>
      </c>
      <c r="BO366" s="40"/>
      <c r="BP366" s="13">
        <v>19.89</v>
      </c>
      <c r="BQ366" s="40">
        <v>10.98</v>
      </c>
      <c r="BR366" s="41"/>
      <c r="BS366" s="41"/>
      <c r="BT366" s="41"/>
      <c r="BU366" s="41"/>
      <c r="BV366" s="41"/>
      <c r="BW366" s="41"/>
      <c r="BY366" s="40"/>
      <c r="BZ366" s="40"/>
      <c r="CA366" s="40"/>
    </row>
    <row r="367" spans="1:79" ht="15.75">
      <c r="A367" s="29" t="s">
        <v>628</v>
      </c>
      <c r="B367" s="129" t="s">
        <v>628</v>
      </c>
      <c r="C367" s="30"/>
      <c r="D367" s="31" t="s">
        <v>821</v>
      </c>
      <c r="E367" s="31" t="s">
        <v>535</v>
      </c>
      <c r="F367" s="31" t="s">
        <v>536</v>
      </c>
      <c r="G367" s="32">
        <f t="shared" si="214"/>
        <v>5.882598864260001</v>
      </c>
      <c r="H367" s="32"/>
      <c r="I367" s="59" t="s">
        <v>756</v>
      </c>
      <c r="J367" s="34" t="s">
        <v>701</v>
      </c>
      <c r="K367" s="33">
        <v>70</v>
      </c>
      <c r="L367" s="2">
        <v>1010</v>
      </c>
      <c r="M367" s="33">
        <v>149</v>
      </c>
      <c r="N367" s="2">
        <v>930</v>
      </c>
      <c r="O367" s="33">
        <v>55</v>
      </c>
      <c r="P367" s="2">
        <v>190</v>
      </c>
      <c r="Q367" s="33">
        <v>848</v>
      </c>
      <c r="R367" s="2">
        <v>4451</v>
      </c>
      <c r="S367" s="33">
        <f t="shared" si="212"/>
        <v>1325</v>
      </c>
      <c r="T367" s="33">
        <f t="shared" si="213"/>
        <v>6378</v>
      </c>
      <c r="U367" s="35">
        <f t="shared" si="215"/>
        <v>4236.432359999748</v>
      </c>
      <c r="V367" s="35">
        <f t="shared" si="216"/>
        <v>3466.567640000252</v>
      </c>
      <c r="W367" s="36">
        <f t="shared" si="225"/>
        <v>0</v>
      </c>
      <c r="X367" s="36"/>
      <c r="Y367" s="37">
        <v>11</v>
      </c>
      <c r="Z367" s="37">
        <v>10</v>
      </c>
      <c r="AA367" s="37">
        <v>6</v>
      </c>
      <c r="AB367" s="37">
        <v>46</v>
      </c>
      <c r="AC367" s="37">
        <v>27</v>
      </c>
      <c r="AD367" s="37">
        <v>106</v>
      </c>
      <c r="AE367" s="37">
        <v>68</v>
      </c>
      <c r="AF367" s="37">
        <v>120</v>
      </c>
      <c r="AG367" s="37">
        <v>79</v>
      </c>
      <c r="AH367" s="37">
        <v>128</v>
      </c>
      <c r="AI367" s="37">
        <v>59</v>
      </c>
      <c r="AJ367" s="37">
        <v>73</v>
      </c>
      <c r="AK367" s="37">
        <v>80</v>
      </c>
      <c r="AL367" s="37">
        <v>140</v>
      </c>
      <c r="AM367" s="30">
        <v>953</v>
      </c>
      <c r="AO367" s="37">
        <v>97</v>
      </c>
      <c r="AP367" s="37">
        <v>79</v>
      </c>
      <c r="AQ367" s="37">
        <v>50</v>
      </c>
      <c r="AR367" s="37">
        <v>120</v>
      </c>
      <c r="AS367" s="37">
        <v>76</v>
      </c>
      <c r="AT367" s="37">
        <v>262</v>
      </c>
      <c r="AU367" s="37">
        <v>80</v>
      </c>
      <c r="AV367" s="37">
        <v>57</v>
      </c>
      <c r="AW367" s="37">
        <v>30</v>
      </c>
      <c r="AX367" s="37">
        <v>57</v>
      </c>
      <c r="AY367" s="37">
        <v>54</v>
      </c>
      <c r="AZ367" s="37">
        <v>66</v>
      </c>
      <c r="BA367" s="37">
        <v>122</v>
      </c>
      <c r="BB367" s="37">
        <v>63</v>
      </c>
      <c r="BC367" s="37">
        <v>90</v>
      </c>
      <c r="BD367" s="37">
        <v>63</v>
      </c>
      <c r="BE367" s="37">
        <v>76</v>
      </c>
      <c r="BF367" s="37">
        <v>41</v>
      </c>
      <c r="BG367" s="37">
        <v>72</v>
      </c>
      <c r="BH367" s="30">
        <f t="shared" si="221"/>
        <v>1555</v>
      </c>
      <c r="BI367" s="37">
        <f t="shared" si="222"/>
        <v>625</v>
      </c>
      <c r="BJ367" s="37">
        <f t="shared" si="226"/>
        <v>744</v>
      </c>
      <c r="BK367" s="13">
        <f t="shared" si="223"/>
        <v>1369</v>
      </c>
      <c r="BL367" s="38">
        <f t="shared" si="219"/>
        <v>359.86006143612263</v>
      </c>
      <c r="BM367" s="38">
        <f t="shared" si="220"/>
        <v>1009.1399385638774</v>
      </c>
      <c r="BN367" s="39">
        <f t="shared" si="224"/>
        <v>1.3856000229830584E-59</v>
      </c>
      <c r="BO367" s="40"/>
      <c r="BP367" s="13">
        <v>7.39</v>
      </c>
      <c r="BQ367" s="40">
        <v>6.01</v>
      </c>
      <c r="BR367" s="41"/>
      <c r="BS367" s="41"/>
      <c r="BT367" s="41"/>
      <c r="BU367" s="41"/>
      <c r="BV367" s="41"/>
      <c r="BW367" s="41"/>
      <c r="BY367" s="40"/>
      <c r="BZ367" s="40"/>
      <c r="CA367" s="40"/>
    </row>
    <row r="368" spans="1:79" ht="15.75">
      <c r="A368" s="29" t="s">
        <v>670</v>
      </c>
      <c r="B368" s="129" t="s">
        <v>670</v>
      </c>
      <c r="C368" s="30"/>
      <c r="D368" s="31" t="s">
        <v>821</v>
      </c>
      <c r="E368" s="31" t="s">
        <v>535</v>
      </c>
      <c r="F368" s="31" t="s">
        <v>536</v>
      </c>
      <c r="G368" s="32">
        <f t="shared" si="214"/>
        <v>2.069656194656462</v>
      </c>
      <c r="H368" s="32"/>
      <c r="I368" s="59" t="s">
        <v>756</v>
      </c>
      <c r="J368" s="34" t="s">
        <v>701</v>
      </c>
      <c r="K368" s="33">
        <v>28</v>
      </c>
      <c r="L368" s="2">
        <v>228</v>
      </c>
      <c r="M368" s="33">
        <v>68</v>
      </c>
      <c r="N368" s="2">
        <v>273</v>
      </c>
      <c r="O368" s="33">
        <v>36</v>
      </c>
      <c r="P368" s="2">
        <v>142</v>
      </c>
      <c r="Q368" s="33">
        <v>95</v>
      </c>
      <c r="R368" s="2">
        <v>299</v>
      </c>
      <c r="S368" s="33">
        <f t="shared" si="212"/>
        <v>434</v>
      </c>
      <c r="T368" s="33">
        <f t="shared" si="213"/>
        <v>735</v>
      </c>
      <c r="U368" s="35">
        <f t="shared" si="215"/>
        <v>642.9169711592504</v>
      </c>
      <c r="V368" s="35">
        <f t="shared" si="216"/>
        <v>526.0830288407496</v>
      </c>
      <c r="W368" s="36">
        <f t="shared" si="225"/>
        <v>1.1287746741142969E-34</v>
      </c>
      <c r="X368" s="36"/>
      <c r="Y368" s="37">
        <v>9</v>
      </c>
      <c r="Z368" s="37">
        <v>5</v>
      </c>
      <c r="AA368" s="37">
        <v>19</v>
      </c>
      <c r="AB368" s="37">
        <v>45</v>
      </c>
      <c r="AC368" s="37">
        <v>45</v>
      </c>
      <c r="AD368" s="37">
        <v>72</v>
      </c>
      <c r="AE368" s="37">
        <v>69</v>
      </c>
      <c r="AF368" s="37">
        <v>74</v>
      </c>
      <c r="AG368" s="37">
        <v>49</v>
      </c>
      <c r="AH368" s="37">
        <v>80</v>
      </c>
      <c r="AI368" s="37">
        <v>15</v>
      </c>
      <c r="AJ368" s="37">
        <v>41</v>
      </c>
      <c r="AK368" s="37">
        <v>26</v>
      </c>
      <c r="AL368" s="37">
        <v>55</v>
      </c>
      <c r="AM368" s="30">
        <v>604</v>
      </c>
      <c r="AO368" s="37">
        <v>38</v>
      </c>
      <c r="AP368" s="37">
        <v>22</v>
      </c>
      <c r="AQ368" s="37">
        <v>17</v>
      </c>
      <c r="AR368" s="37">
        <v>27</v>
      </c>
      <c r="AS368" s="37">
        <v>18</v>
      </c>
      <c r="AT368" s="37">
        <v>74</v>
      </c>
      <c r="AU368" s="37">
        <v>19</v>
      </c>
      <c r="AV368" s="37">
        <v>19</v>
      </c>
      <c r="AW368" s="37">
        <v>6</v>
      </c>
      <c r="AX368" s="37">
        <v>23</v>
      </c>
      <c r="AY368" s="37">
        <v>22</v>
      </c>
      <c r="AZ368" s="37">
        <v>22</v>
      </c>
      <c r="BA368" s="37">
        <v>40</v>
      </c>
      <c r="BB368" s="37">
        <v>27</v>
      </c>
      <c r="BC368" s="37">
        <v>38</v>
      </c>
      <c r="BD368" s="37">
        <v>33</v>
      </c>
      <c r="BE368" s="37">
        <v>36</v>
      </c>
      <c r="BF368" s="37">
        <v>20</v>
      </c>
      <c r="BG368" s="37">
        <v>23</v>
      </c>
      <c r="BH368" s="30">
        <f t="shared" si="221"/>
        <v>524</v>
      </c>
      <c r="BI368" s="37">
        <f t="shared" si="222"/>
        <v>163</v>
      </c>
      <c r="BJ368" s="37">
        <f t="shared" si="226"/>
        <v>299</v>
      </c>
      <c r="BK368" s="13">
        <f t="shared" si="223"/>
        <v>462</v>
      </c>
      <c r="BL368" s="38">
        <f t="shared" si="219"/>
        <v>121.4429133553606</v>
      </c>
      <c r="BM368" s="38">
        <f t="shared" si="220"/>
        <v>340.5570866446394</v>
      </c>
      <c r="BN368" s="39">
        <f t="shared" si="224"/>
        <v>1.1219413614451661E-05</v>
      </c>
      <c r="BO368" s="40"/>
      <c r="BP368" s="13">
        <v>2.36</v>
      </c>
      <c r="BQ368" s="40">
        <v>2.07</v>
      </c>
      <c r="BR368" s="41"/>
      <c r="BS368" s="41"/>
      <c r="BT368" s="41"/>
      <c r="BU368" s="41"/>
      <c r="BV368" s="41"/>
      <c r="BW368" s="41"/>
      <c r="BY368" s="40"/>
      <c r="BZ368" s="40"/>
      <c r="CA368" s="40"/>
    </row>
    <row r="369" spans="1:79" ht="15.75">
      <c r="A369" s="29" t="s">
        <v>642</v>
      </c>
      <c r="B369" s="129" t="s">
        <v>642</v>
      </c>
      <c r="C369" s="30"/>
      <c r="D369" s="31" t="s">
        <v>821</v>
      </c>
      <c r="E369" s="31" t="s">
        <v>535</v>
      </c>
      <c r="F369" s="31" t="s">
        <v>536</v>
      </c>
      <c r="G369" s="32">
        <f aca="true" t="shared" si="227" ref="G369:G401">($T369/$V$412)/((MAX($S369,1))/$U$412)</f>
        <v>3.0527262167771294</v>
      </c>
      <c r="H369" s="32"/>
      <c r="I369" s="59" t="s">
        <v>756</v>
      </c>
      <c r="J369" s="34" t="s">
        <v>701</v>
      </c>
      <c r="K369" s="33">
        <v>81</v>
      </c>
      <c r="L369" s="2">
        <v>510</v>
      </c>
      <c r="M369" s="33">
        <v>156</v>
      </c>
      <c r="N369" s="2">
        <v>703</v>
      </c>
      <c r="O369" s="33">
        <v>26</v>
      </c>
      <c r="P369" s="2">
        <v>122</v>
      </c>
      <c r="Q369" s="33">
        <v>232</v>
      </c>
      <c r="R369" s="2">
        <v>755</v>
      </c>
      <c r="S369" s="33">
        <f t="shared" si="212"/>
        <v>739</v>
      </c>
      <c r="T369" s="33">
        <f t="shared" si="213"/>
        <v>1846</v>
      </c>
      <c r="U369" s="35">
        <f aca="true" t="shared" si="228" ref="U369:U400">(S369+T369)*($S$412/($S$412+$T$412))</f>
        <v>1421.6769635985133</v>
      </c>
      <c r="V369" s="35">
        <f aca="true" t="shared" si="229" ref="V369:V401">(S369+T369)*($T$412/($S$412+$T$412))</f>
        <v>1163.3230364014867</v>
      </c>
      <c r="W369" s="36">
        <f t="shared" si="225"/>
        <v>1.96277430876224E-160</v>
      </c>
      <c r="X369" s="36"/>
      <c r="Y369" s="37">
        <v>12</v>
      </c>
      <c r="Z369" s="37">
        <v>4</v>
      </c>
      <c r="AA369" s="37">
        <v>12</v>
      </c>
      <c r="AB369" s="37">
        <v>15</v>
      </c>
      <c r="AC369" s="37">
        <v>36</v>
      </c>
      <c r="AD369" s="37">
        <v>129</v>
      </c>
      <c r="AE369" s="37">
        <v>70</v>
      </c>
      <c r="AF369" s="37">
        <v>139</v>
      </c>
      <c r="AG369" s="37">
        <v>58</v>
      </c>
      <c r="AH369" s="37">
        <v>117</v>
      </c>
      <c r="AI369" s="37">
        <v>11</v>
      </c>
      <c r="AJ369" s="37">
        <v>59</v>
      </c>
      <c r="AK369" s="37">
        <v>45</v>
      </c>
      <c r="AL369" s="37">
        <v>112</v>
      </c>
      <c r="AM369" s="30">
        <v>819</v>
      </c>
      <c r="AO369" s="37">
        <v>134</v>
      </c>
      <c r="AP369" s="37">
        <v>117</v>
      </c>
      <c r="AQ369" s="37">
        <v>52</v>
      </c>
      <c r="AR369" s="37">
        <v>140</v>
      </c>
      <c r="AS369" s="37">
        <v>61</v>
      </c>
      <c r="AT369" s="37">
        <v>258</v>
      </c>
      <c r="AU369" s="37">
        <v>63</v>
      </c>
      <c r="AV369" s="37">
        <v>62</v>
      </c>
      <c r="AW369" s="37">
        <v>23</v>
      </c>
      <c r="AX369" s="37">
        <v>52</v>
      </c>
      <c r="AY369" s="37">
        <v>51</v>
      </c>
      <c r="AZ369" s="37">
        <v>70</v>
      </c>
      <c r="BA369" s="37">
        <v>142</v>
      </c>
      <c r="BB369" s="37">
        <v>117</v>
      </c>
      <c r="BC369" s="37">
        <v>100</v>
      </c>
      <c r="BD369" s="37">
        <v>89</v>
      </c>
      <c r="BE369" s="37">
        <v>103</v>
      </c>
      <c r="BF369" s="37">
        <v>63</v>
      </c>
      <c r="BG369" s="37">
        <v>145</v>
      </c>
      <c r="BH369" s="30">
        <f t="shared" si="221"/>
        <v>1842</v>
      </c>
      <c r="BI369" s="37">
        <f t="shared" si="222"/>
        <v>607</v>
      </c>
      <c r="BJ369" s="37">
        <f t="shared" si="226"/>
        <v>1014</v>
      </c>
      <c r="BK369" s="13">
        <f t="shared" si="223"/>
        <v>1621</v>
      </c>
      <c r="BL369" s="38">
        <f t="shared" si="219"/>
        <v>426.1016505390466</v>
      </c>
      <c r="BM369" s="38">
        <f t="shared" si="220"/>
        <v>1194.8983494609536</v>
      </c>
      <c r="BN369" s="39">
        <f t="shared" si="224"/>
        <v>1.842168756516538E-24</v>
      </c>
      <c r="BO369" s="40"/>
      <c r="BP369" s="13">
        <v>3.36</v>
      </c>
      <c r="BQ369" s="40">
        <v>3.09</v>
      </c>
      <c r="BR369" s="41"/>
      <c r="BS369" s="41"/>
      <c r="BT369" s="41"/>
      <c r="BU369" s="41"/>
      <c r="BV369" s="41"/>
      <c r="BW369" s="41"/>
      <c r="BY369" s="40"/>
      <c r="BZ369" s="40"/>
      <c r="CA369" s="40"/>
    </row>
    <row r="370" spans="1:79" ht="15.75">
      <c r="A370" s="29" t="s">
        <v>123</v>
      </c>
      <c r="B370" s="129" t="s">
        <v>123</v>
      </c>
      <c r="C370" s="30"/>
      <c r="D370" s="31" t="s">
        <v>331</v>
      </c>
      <c r="E370" s="31" t="s">
        <v>535</v>
      </c>
      <c r="F370" s="31" t="s">
        <v>536</v>
      </c>
      <c r="G370" s="32">
        <f t="shared" si="227"/>
        <v>3.810702336746958</v>
      </c>
      <c r="H370" s="32"/>
      <c r="I370" s="59" t="s">
        <v>756</v>
      </c>
      <c r="J370" s="34" t="s">
        <v>701</v>
      </c>
      <c r="K370" s="33">
        <v>14</v>
      </c>
      <c r="L370" s="2">
        <v>371</v>
      </c>
      <c r="M370" s="33">
        <v>72</v>
      </c>
      <c r="N370" s="2">
        <v>800</v>
      </c>
      <c r="O370" s="33">
        <v>5</v>
      </c>
      <c r="P370" s="2">
        <v>33</v>
      </c>
      <c r="Q370" s="33">
        <v>60</v>
      </c>
      <c r="R370" s="2">
        <v>387</v>
      </c>
      <c r="S370" s="33">
        <f t="shared" si="212"/>
        <v>423</v>
      </c>
      <c r="T370" s="33">
        <f t="shared" si="213"/>
        <v>1319</v>
      </c>
      <c r="U370" s="35">
        <f t="shared" si="228"/>
        <v>958.0507816590368</v>
      </c>
      <c r="V370" s="35">
        <f t="shared" si="229"/>
        <v>783.9492183409632</v>
      </c>
      <c r="W370" s="36">
        <f t="shared" si="225"/>
        <v>2.025625032334685E-146</v>
      </c>
      <c r="X370" s="36"/>
      <c r="Y370" s="37">
        <v>18</v>
      </c>
      <c r="Z370" s="37">
        <v>11</v>
      </c>
      <c r="AA370" s="37">
        <v>4</v>
      </c>
      <c r="AB370" s="37">
        <v>12</v>
      </c>
      <c r="AC370" s="37">
        <v>23</v>
      </c>
      <c r="AD370" s="37">
        <v>40</v>
      </c>
      <c r="AE370" s="37">
        <v>17</v>
      </c>
      <c r="AF370" s="37">
        <v>42</v>
      </c>
      <c r="AG370" s="37">
        <v>17</v>
      </c>
      <c r="AH370" s="37">
        <v>40</v>
      </c>
      <c r="AI370" s="37">
        <v>0</v>
      </c>
      <c r="AJ370" s="37">
        <v>7</v>
      </c>
      <c r="AK370" s="37">
        <v>3</v>
      </c>
      <c r="AL370" s="37">
        <v>3</v>
      </c>
      <c r="AM370" s="30">
        <v>237</v>
      </c>
      <c r="AO370" s="37">
        <v>24</v>
      </c>
      <c r="AP370" s="37">
        <v>25</v>
      </c>
      <c r="AQ370" s="37">
        <v>16</v>
      </c>
      <c r="AR370" s="37">
        <v>35</v>
      </c>
      <c r="AS370" s="37">
        <v>19</v>
      </c>
      <c r="AT370" s="37">
        <v>90</v>
      </c>
      <c r="AU370" s="37">
        <v>21</v>
      </c>
      <c r="AV370" s="37">
        <v>18</v>
      </c>
      <c r="AW370" s="37">
        <v>5</v>
      </c>
      <c r="AX370" s="37">
        <v>17</v>
      </c>
      <c r="AY370" s="37">
        <v>14</v>
      </c>
      <c r="AZ370" s="37">
        <v>28</v>
      </c>
      <c r="BA370" s="37">
        <v>23</v>
      </c>
      <c r="BB370" s="37">
        <v>5</v>
      </c>
      <c r="BC370" s="37">
        <v>13</v>
      </c>
      <c r="BD370" s="37">
        <v>10</v>
      </c>
      <c r="BE370" s="37">
        <v>14</v>
      </c>
      <c r="BF370" s="37">
        <v>5</v>
      </c>
      <c r="BG370" s="37">
        <v>19</v>
      </c>
      <c r="BH370" s="30">
        <f t="shared" si="221"/>
        <v>401</v>
      </c>
      <c r="BI370" s="37">
        <f t="shared" si="222"/>
        <v>188</v>
      </c>
      <c r="BJ370" s="37">
        <f t="shared" si="226"/>
        <v>155</v>
      </c>
      <c r="BK370" s="13">
        <f t="shared" si="223"/>
        <v>343</v>
      </c>
      <c r="BL370" s="38">
        <f t="shared" si="219"/>
        <v>90.1621629456465</v>
      </c>
      <c r="BM370" s="38">
        <f t="shared" si="220"/>
        <v>252.8378370543535</v>
      </c>
      <c r="BN370" s="39">
        <f t="shared" si="224"/>
        <v>3.5064586792329926E-33</v>
      </c>
      <c r="BO370" s="40"/>
      <c r="BP370" s="13">
        <v>6.44</v>
      </c>
      <c r="BQ370" s="40">
        <v>3.94</v>
      </c>
      <c r="BR370" s="41"/>
      <c r="BS370" s="41"/>
      <c r="BT370" s="41"/>
      <c r="BU370" s="41"/>
      <c r="BV370" s="41"/>
      <c r="BW370" s="41"/>
      <c r="BY370" s="40"/>
      <c r="BZ370" s="40"/>
      <c r="CA370" s="40"/>
    </row>
    <row r="371" spans="1:79" ht="15.75">
      <c r="A371" s="29" t="s">
        <v>167</v>
      </c>
      <c r="B371" s="129" t="s">
        <v>167</v>
      </c>
      <c r="C371" s="30"/>
      <c r="D371" s="31" t="s">
        <v>532</v>
      </c>
      <c r="E371" s="31" t="s">
        <v>535</v>
      </c>
      <c r="F371" s="31" t="s">
        <v>536</v>
      </c>
      <c r="G371" s="32">
        <f t="shared" si="227"/>
        <v>6.140244675301068</v>
      </c>
      <c r="H371" s="32"/>
      <c r="I371" s="59" t="s">
        <v>756</v>
      </c>
      <c r="J371" s="34" t="s">
        <v>701</v>
      </c>
      <c r="K371" s="33">
        <v>73</v>
      </c>
      <c r="L371" s="2">
        <v>993</v>
      </c>
      <c r="M371" s="33">
        <v>424</v>
      </c>
      <c r="N371" s="2">
        <v>2040</v>
      </c>
      <c r="O371" s="33">
        <v>19</v>
      </c>
      <c r="P371" s="2">
        <v>144</v>
      </c>
      <c r="Q371" s="33">
        <v>768</v>
      </c>
      <c r="R371" s="2">
        <v>2943</v>
      </c>
      <c r="S371" s="33">
        <f t="shared" si="212"/>
        <v>1229</v>
      </c>
      <c r="T371" s="33">
        <f t="shared" si="213"/>
        <v>6175</v>
      </c>
      <c r="U371" s="35">
        <f t="shared" si="228"/>
        <v>4071.990807923943</v>
      </c>
      <c r="V371" s="35">
        <f t="shared" si="229"/>
        <v>3332.009192076057</v>
      </c>
      <c r="W371" s="36">
        <f t="shared" si="225"/>
        <v>0</v>
      </c>
      <c r="X371" s="36"/>
      <c r="Y371" s="37">
        <v>472</v>
      </c>
      <c r="Z371" s="37">
        <v>68</v>
      </c>
      <c r="AA371" s="37">
        <v>14</v>
      </c>
      <c r="AB371" s="37">
        <v>49</v>
      </c>
      <c r="AC371" s="37">
        <v>60</v>
      </c>
      <c r="AD371" s="37">
        <v>153</v>
      </c>
      <c r="AE371" s="37">
        <v>100</v>
      </c>
      <c r="AF371" s="37">
        <v>151</v>
      </c>
      <c r="AG371" s="37">
        <v>60</v>
      </c>
      <c r="AH371" s="37">
        <v>157</v>
      </c>
      <c r="AI371" s="37">
        <v>2</v>
      </c>
      <c r="AJ371" s="37">
        <v>21</v>
      </c>
      <c r="AK371" s="37">
        <v>12</v>
      </c>
      <c r="AL371" s="37">
        <v>24</v>
      </c>
      <c r="AM371" s="30">
        <v>1343</v>
      </c>
      <c r="AO371" s="37">
        <v>138</v>
      </c>
      <c r="AP371" s="37">
        <v>112</v>
      </c>
      <c r="AQ371" s="37">
        <v>71</v>
      </c>
      <c r="AR371" s="37">
        <v>218</v>
      </c>
      <c r="AS371" s="37">
        <v>130</v>
      </c>
      <c r="AT371" s="37">
        <v>486</v>
      </c>
      <c r="AU371" s="37">
        <v>119</v>
      </c>
      <c r="AV371" s="37">
        <v>93</v>
      </c>
      <c r="AW371" s="37">
        <v>51</v>
      </c>
      <c r="AX371" s="37">
        <v>106</v>
      </c>
      <c r="AY371" s="37">
        <v>65</v>
      </c>
      <c r="AZ371" s="37">
        <v>106</v>
      </c>
      <c r="BA371" s="37">
        <v>168</v>
      </c>
      <c r="BB371" s="37">
        <v>106</v>
      </c>
      <c r="BC371" s="37">
        <v>108</v>
      </c>
      <c r="BD371" s="37">
        <v>96</v>
      </c>
      <c r="BE371" s="37">
        <v>120</v>
      </c>
      <c r="BF371" s="37">
        <v>68</v>
      </c>
      <c r="BG371" s="37">
        <v>152</v>
      </c>
      <c r="BH371" s="30">
        <f t="shared" si="221"/>
        <v>2513</v>
      </c>
      <c r="BI371" s="37">
        <f t="shared" si="222"/>
        <v>1097</v>
      </c>
      <c r="BJ371" s="37">
        <f t="shared" si="226"/>
        <v>1127</v>
      </c>
      <c r="BK371" s="13">
        <f t="shared" si="223"/>
        <v>2224</v>
      </c>
      <c r="BL371" s="38">
        <f t="shared" si="219"/>
        <v>584.6083101781861</v>
      </c>
      <c r="BM371" s="38">
        <f t="shared" si="220"/>
        <v>1639.391689821814</v>
      </c>
      <c r="BN371" s="39">
        <f t="shared" si="224"/>
        <v>1.633774067796936E-134</v>
      </c>
      <c r="BO371" s="40"/>
      <c r="BP371" s="13">
        <v>12</v>
      </c>
      <c r="BQ371" s="40">
        <v>5.87</v>
      </c>
      <c r="BR371" s="41"/>
      <c r="BS371" s="41"/>
      <c r="BT371" s="41"/>
      <c r="BU371" s="41"/>
      <c r="BV371" s="41"/>
      <c r="BW371" s="41"/>
      <c r="BY371" s="40"/>
      <c r="BZ371" s="40"/>
      <c r="CA371" s="40"/>
    </row>
    <row r="372" spans="1:79" ht="15.75">
      <c r="A372" s="29" t="s">
        <v>259</v>
      </c>
      <c r="B372" s="129" t="s">
        <v>259</v>
      </c>
      <c r="C372" s="30"/>
      <c r="D372" s="31" t="s">
        <v>537</v>
      </c>
      <c r="E372" s="31" t="s">
        <v>535</v>
      </c>
      <c r="F372" s="31" t="s">
        <v>536</v>
      </c>
      <c r="G372" s="32">
        <f t="shared" si="227"/>
        <v>4.287861118657521</v>
      </c>
      <c r="H372" s="32"/>
      <c r="I372" s="59" t="s">
        <v>756</v>
      </c>
      <c r="J372" s="34" t="s">
        <v>701</v>
      </c>
      <c r="K372" s="33">
        <v>64</v>
      </c>
      <c r="L372" s="2">
        <v>455</v>
      </c>
      <c r="M372" s="33">
        <v>487</v>
      </c>
      <c r="N372" s="2">
        <v>1382</v>
      </c>
      <c r="O372" s="33">
        <v>21</v>
      </c>
      <c r="P372" s="2">
        <v>38</v>
      </c>
      <c r="Q372" s="33">
        <v>43</v>
      </c>
      <c r="R372" s="2">
        <v>116</v>
      </c>
      <c r="S372" s="33">
        <f t="shared" si="212"/>
        <v>578</v>
      </c>
      <c r="T372" s="33">
        <f t="shared" si="213"/>
        <v>2028</v>
      </c>
      <c r="U372" s="35">
        <f t="shared" si="228"/>
        <v>1433.2263702660448</v>
      </c>
      <c r="V372" s="35">
        <f t="shared" si="229"/>
        <v>1172.7736297339552</v>
      </c>
      <c r="W372" s="36">
        <f t="shared" si="225"/>
        <v>1.3563688563504355E-248</v>
      </c>
      <c r="X372" s="36"/>
      <c r="Y372" s="37">
        <v>304</v>
      </c>
      <c r="Z372" s="37">
        <v>353</v>
      </c>
      <c r="AA372" s="37">
        <v>16</v>
      </c>
      <c r="AB372" s="37">
        <v>27</v>
      </c>
      <c r="AC372" s="37">
        <v>11</v>
      </c>
      <c r="AD372" s="37">
        <v>14</v>
      </c>
      <c r="AE372" s="37">
        <v>9</v>
      </c>
      <c r="AF372" s="37">
        <v>9</v>
      </c>
      <c r="AG372" s="37">
        <v>5</v>
      </c>
      <c r="AH372" s="37">
        <v>6</v>
      </c>
      <c r="AI372" s="37">
        <v>1</v>
      </c>
      <c r="AJ372" s="37">
        <v>7</v>
      </c>
      <c r="AK372" s="37">
        <v>5</v>
      </c>
      <c r="AL372" s="37">
        <v>7</v>
      </c>
      <c r="AM372" s="30">
        <v>774</v>
      </c>
      <c r="AO372" s="37">
        <v>129</v>
      </c>
      <c r="AP372" s="37">
        <v>103</v>
      </c>
      <c r="AQ372" s="37">
        <v>87</v>
      </c>
      <c r="AR372" s="37">
        <v>86</v>
      </c>
      <c r="AS372" s="37">
        <v>49</v>
      </c>
      <c r="AT372" s="37">
        <v>174</v>
      </c>
      <c r="AU372" s="37">
        <v>45</v>
      </c>
      <c r="AV372" s="37">
        <v>40</v>
      </c>
      <c r="AW372" s="37">
        <v>19</v>
      </c>
      <c r="AX372" s="37">
        <v>71</v>
      </c>
      <c r="AY372" s="37">
        <v>56</v>
      </c>
      <c r="AZ372" s="37">
        <v>103</v>
      </c>
      <c r="BA372" s="37">
        <v>157</v>
      </c>
      <c r="BB372" s="37">
        <v>100</v>
      </c>
      <c r="BC372" s="37">
        <v>92</v>
      </c>
      <c r="BD372" s="37">
        <v>97</v>
      </c>
      <c r="BE372" s="37">
        <v>91</v>
      </c>
      <c r="BF372" s="37">
        <v>65</v>
      </c>
      <c r="BG372" s="37">
        <v>119</v>
      </c>
      <c r="BH372" s="30">
        <f t="shared" si="221"/>
        <v>1683</v>
      </c>
      <c r="BI372" s="37">
        <f t="shared" si="222"/>
        <v>413</v>
      </c>
      <c r="BJ372" s="37">
        <f t="shared" si="226"/>
        <v>1009</v>
      </c>
      <c r="BK372" s="13">
        <f t="shared" si="223"/>
        <v>1422</v>
      </c>
      <c r="BL372" s="38">
        <f t="shared" si="219"/>
        <v>373.7918242236424</v>
      </c>
      <c r="BM372" s="38">
        <f t="shared" si="220"/>
        <v>1048.2081757763576</v>
      </c>
      <c r="BN372" s="39">
        <f t="shared" si="224"/>
        <v>0.01817454338077735</v>
      </c>
      <c r="BO372" s="40"/>
      <c r="BP372" s="13">
        <v>5.78</v>
      </c>
      <c r="BQ372" s="40">
        <v>4.07</v>
      </c>
      <c r="BR372" s="41"/>
      <c r="BS372" s="41"/>
      <c r="BT372" s="41"/>
      <c r="BU372" s="41"/>
      <c r="BV372" s="41"/>
      <c r="BW372" s="41"/>
      <c r="BY372" s="40"/>
      <c r="BZ372" s="40"/>
      <c r="CA372" s="40"/>
    </row>
    <row r="373" spans="1:79" ht="15.75">
      <c r="A373" s="29" t="s">
        <v>504</v>
      </c>
      <c r="B373" s="130" t="s">
        <v>504</v>
      </c>
      <c r="D373" s="31" t="s">
        <v>537</v>
      </c>
      <c r="E373" s="31" t="s">
        <v>535</v>
      </c>
      <c r="F373" s="31" t="s">
        <v>815</v>
      </c>
      <c r="G373" s="32">
        <f t="shared" si="227"/>
        <v>2.152340488935595</v>
      </c>
      <c r="H373" s="32"/>
      <c r="I373" s="59" t="s">
        <v>756</v>
      </c>
      <c r="J373" s="34" t="s">
        <v>1123</v>
      </c>
      <c r="K373" s="33">
        <v>374</v>
      </c>
      <c r="L373" s="2">
        <v>2415</v>
      </c>
      <c r="M373" s="33">
        <v>1396</v>
      </c>
      <c r="N373" s="2">
        <v>3964</v>
      </c>
      <c r="O373" s="33">
        <v>240</v>
      </c>
      <c r="P373" s="2">
        <v>451</v>
      </c>
      <c r="Q373" s="33">
        <v>256</v>
      </c>
      <c r="R373" s="2">
        <v>513</v>
      </c>
      <c r="S373" s="33">
        <f t="shared" si="212"/>
        <v>3480</v>
      </c>
      <c r="T373" s="33">
        <f t="shared" si="213"/>
        <v>6129</v>
      </c>
      <c r="U373" s="35">
        <f t="shared" si="228"/>
        <v>5284.678508014745</v>
      </c>
      <c r="V373" s="35">
        <f t="shared" si="229"/>
        <v>4324.321491985255</v>
      </c>
      <c r="W373" s="36">
        <f t="shared" si="225"/>
        <v>9.212515613610435E-300</v>
      </c>
      <c r="X373" s="36"/>
      <c r="Y373" s="34">
        <v>726</v>
      </c>
      <c r="Z373" s="34">
        <v>1680</v>
      </c>
      <c r="AA373" s="34">
        <v>270</v>
      </c>
      <c r="AB373" s="34">
        <v>643</v>
      </c>
      <c r="AC373" s="34">
        <v>96</v>
      </c>
      <c r="AD373" s="34">
        <v>153</v>
      </c>
      <c r="AE373" s="34">
        <v>139</v>
      </c>
      <c r="AF373" s="34">
        <v>149</v>
      </c>
      <c r="AG373" s="34">
        <v>34</v>
      </c>
      <c r="AH373" s="34">
        <v>98</v>
      </c>
      <c r="AI373" s="34">
        <v>17</v>
      </c>
      <c r="AJ373" s="34">
        <v>85</v>
      </c>
      <c r="AK373" s="34">
        <v>45</v>
      </c>
      <c r="AL373" s="34">
        <v>143</v>
      </c>
      <c r="AM373" s="33">
        <v>4278</v>
      </c>
      <c r="AO373" s="37">
        <v>549</v>
      </c>
      <c r="AP373" s="37">
        <v>478</v>
      </c>
      <c r="AQ373" s="37">
        <v>299</v>
      </c>
      <c r="AR373" s="37">
        <v>448</v>
      </c>
      <c r="AS373" s="37">
        <v>207</v>
      </c>
      <c r="AT373" s="37">
        <v>901</v>
      </c>
      <c r="AU373" s="37">
        <v>222</v>
      </c>
      <c r="AV373" s="37">
        <v>270</v>
      </c>
      <c r="AW373" s="37">
        <v>135</v>
      </c>
      <c r="AX373" s="37">
        <v>237</v>
      </c>
      <c r="AY373" s="37">
        <v>168</v>
      </c>
      <c r="AZ373" s="37">
        <v>211</v>
      </c>
      <c r="BA373" s="37">
        <v>471</v>
      </c>
      <c r="BB373" s="37">
        <v>370</v>
      </c>
      <c r="BC373" s="37">
        <v>335</v>
      </c>
      <c r="BD373" s="37">
        <v>379</v>
      </c>
      <c r="BE373" s="37">
        <v>338</v>
      </c>
      <c r="BF373" s="37">
        <v>187</v>
      </c>
      <c r="BG373" s="37">
        <v>424</v>
      </c>
      <c r="BH373" s="30">
        <f t="shared" si="221"/>
        <v>6629</v>
      </c>
      <c r="BI373" s="37">
        <f t="shared" si="222"/>
        <v>2183</v>
      </c>
      <c r="BJ373" s="37">
        <f t="shared" si="226"/>
        <v>3432</v>
      </c>
      <c r="BK373" s="13">
        <f t="shared" si="223"/>
        <v>5615</v>
      </c>
      <c r="BL373" s="38">
        <f t="shared" si="219"/>
        <v>1475.9782651306273</v>
      </c>
      <c r="BM373" s="38">
        <f t="shared" si="220"/>
        <v>4139.021734869373</v>
      </c>
      <c r="BN373" s="39">
        <f t="shared" si="224"/>
        <v>6.3347147120379314E-102</v>
      </c>
      <c r="BO373" s="40"/>
      <c r="BP373" s="13">
        <v>2.49</v>
      </c>
      <c r="BQ373" s="40">
        <v>2.09</v>
      </c>
      <c r="BR373" s="41"/>
      <c r="BS373" s="41"/>
      <c r="BT373" s="41"/>
      <c r="BU373" s="41"/>
      <c r="BV373" s="41"/>
      <c r="BW373" s="41"/>
      <c r="BY373" s="40"/>
      <c r="BZ373" s="40"/>
      <c r="CA373" s="40"/>
    </row>
    <row r="374" spans="1:79" ht="15.75">
      <c r="A374" s="29" t="s">
        <v>113</v>
      </c>
      <c r="B374" s="129" t="s">
        <v>113</v>
      </c>
      <c r="C374" s="30"/>
      <c r="D374" s="44" t="s">
        <v>423</v>
      </c>
      <c r="E374" s="31" t="s">
        <v>535</v>
      </c>
      <c r="F374" s="31" t="s">
        <v>816</v>
      </c>
      <c r="G374" s="32">
        <f t="shared" si="227"/>
        <v>3.24553111930203</v>
      </c>
      <c r="H374" s="32"/>
      <c r="I374" s="59" t="s">
        <v>756</v>
      </c>
      <c r="J374" s="34" t="s">
        <v>990</v>
      </c>
      <c r="K374" s="33">
        <v>1</v>
      </c>
      <c r="L374" s="2">
        <v>21</v>
      </c>
      <c r="M374" s="33">
        <v>2</v>
      </c>
      <c r="N374" s="2">
        <v>15</v>
      </c>
      <c r="O374" s="33">
        <v>4</v>
      </c>
      <c r="P374" s="2">
        <v>35</v>
      </c>
      <c r="Q374" s="33">
        <v>21</v>
      </c>
      <c r="R374" s="2">
        <v>124</v>
      </c>
      <c r="S374" s="33">
        <f t="shared" si="212"/>
        <v>61</v>
      </c>
      <c r="T374" s="33">
        <f t="shared" si="213"/>
        <v>162</v>
      </c>
      <c r="U374" s="35">
        <f t="shared" si="228"/>
        <v>122.64369937426247</v>
      </c>
      <c r="V374" s="35">
        <f t="shared" si="229"/>
        <v>100.35630062573753</v>
      </c>
      <c r="W374" s="36">
        <f t="shared" si="225"/>
        <v>1.0634353942807695E-16</v>
      </c>
      <c r="X374" s="36"/>
      <c r="Y374" s="37">
        <v>10</v>
      </c>
      <c r="Z374" s="37">
        <v>14</v>
      </c>
      <c r="AA374" s="37">
        <v>4</v>
      </c>
      <c r="AB374" s="37">
        <v>8</v>
      </c>
      <c r="AC374" s="37">
        <v>2</v>
      </c>
      <c r="AD374" s="37">
        <v>3</v>
      </c>
      <c r="AE374" s="37">
        <v>7</v>
      </c>
      <c r="AF374" s="37">
        <v>4</v>
      </c>
      <c r="AG374" s="37">
        <v>3</v>
      </c>
      <c r="AH374" s="37">
        <v>7</v>
      </c>
      <c r="AI374" s="37">
        <v>7</v>
      </c>
      <c r="AJ374" s="37">
        <v>22</v>
      </c>
      <c r="AK374" s="37">
        <v>2</v>
      </c>
      <c r="AL374" s="37">
        <v>7</v>
      </c>
      <c r="AM374" s="30">
        <v>100</v>
      </c>
      <c r="AO374" s="37">
        <v>3</v>
      </c>
      <c r="AP374" s="37">
        <v>1</v>
      </c>
      <c r="AQ374" s="37">
        <v>2</v>
      </c>
      <c r="AR374" s="37">
        <v>4</v>
      </c>
      <c r="AS374" s="37">
        <v>2</v>
      </c>
      <c r="AT374" s="37">
        <v>2</v>
      </c>
      <c r="AU374" s="37">
        <v>0</v>
      </c>
      <c r="AV374" s="37">
        <v>0</v>
      </c>
      <c r="AW374" s="37">
        <v>0</v>
      </c>
      <c r="AX374" s="37">
        <v>2</v>
      </c>
      <c r="AY374" s="37">
        <v>0</v>
      </c>
      <c r="AZ374" s="37">
        <v>1</v>
      </c>
      <c r="BA374" s="37">
        <v>3</v>
      </c>
      <c r="BB374" s="37">
        <v>1</v>
      </c>
      <c r="BC374" s="37">
        <v>0</v>
      </c>
      <c r="BD374" s="37">
        <v>1</v>
      </c>
      <c r="BE374" s="37">
        <v>0</v>
      </c>
      <c r="BF374" s="37">
        <v>2</v>
      </c>
      <c r="BG374" s="37">
        <v>0</v>
      </c>
      <c r="BH374" s="30">
        <f t="shared" si="221"/>
        <v>24</v>
      </c>
      <c r="BI374" s="37">
        <f t="shared" si="222"/>
        <v>8</v>
      </c>
      <c r="BJ374" s="37">
        <f t="shared" si="226"/>
        <v>11</v>
      </c>
      <c r="BK374" s="13">
        <f t="shared" si="223"/>
        <v>19</v>
      </c>
      <c r="BL374" s="38">
        <f t="shared" si="219"/>
        <v>4.99440552760141</v>
      </c>
      <c r="BM374" s="38">
        <f t="shared" si="220"/>
        <v>14.005594472398592</v>
      </c>
      <c r="BN374" s="39">
        <f t="shared" si="224"/>
        <v>0.11724501673016412</v>
      </c>
      <c r="BO374" s="40"/>
      <c r="BP374" s="13">
        <v>4.26</v>
      </c>
      <c r="BQ374" s="40">
        <v>3.33</v>
      </c>
      <c r="BR374" s="41"/>
      <c r="BS374" s="41"/>
      <c r="BT374" s="41"/>
      <c r="BU374" s="41"/>
      <c r="BV374" s="41"/>
      <c r="BW374" s="41"/>
      <c r="BY374" s="40"/>
      <c r="BZ374" s="40"/>
      <c r="CA374" s="40"/>
    </row>
    <row r="375" spans="1:79" ht="15.75">
      <c r="A375" s="29" t="s">
        <v>19</v>
      </c>
      <c r="B375" s="130" t="s">
        <v>19</v>
      </c>
      <c r="D375" s="31" t="s">
        <v>538</v>
      </c>
      <c r="E375" s="31" t="s">
        <v>535</v>
      </c>
      <c r="F375" s="31" t="s">
        <v>536</v>
      </c>
      <c r="G375" s="32">
        <f t="shared" si="227"/>
        <v>3.205508889379035</v>
      </c>
      <c r="H375" s="32"/>
      <c r="I375" s="59" t="s">
        <v>756</v>
      </c>
      <c r="J375" s="34" t="s">
        <v>701</v>
      </c>
      <c r="K375" s="33">
        <v>6</v>
      </c>
      <c r="L375" s="2">
        <v>268</v>
      </c>
      <c r="M375" s="33">
        <v>23</v>
      </c>
      <c r="N375" s="2">
        <v>270</v>
      </c>
      <c r="O375" s="33">
        <v>19</v>
      </c>
      <c r="P375" s="2">
        <v>142</v>
      </c>
      <c r="Q375" s="33">
        <v>41</v>
      </c>
      <c r="R375" s="2">
        <v>807</v>
      </c>
      <c r="S375" s="33">
        <f t="shared" si="212"/>
        <v>435</v>
      </c>
      <c r="T375" s="33">
        <f t="shared" si="213"/>
        <v>1141</v>
      </c>
      <c r="U375" s="35">
        <f t="shared" si="228"/>
        <v>866.7554718109312</v>
      </c>
      <c r="V375" s="35">
        <f t="shared" si="229"/>
        <v>709.2445281890688</v>
      </c>
      <c r="W375" s="36">
        <f t="shared" si="225"/>
        <v>6.111544496329377E-106</v>
      </c>
      <c r="X375" s="36"/>
      <c r="Y375" s="34">
        <v>2</v>
      </c>
      <c r="Z375" s="34">
        <v>0</v>
      </c>
      <c r="AA375" s="34">
        <v>2</v>
      </c>
      <c r="AB375" s="34">
        <v>2</v>
      </c>
      <c r="AC375" s="34">
        <v>4</v>
      </c>
      <c r="AD375" s="34">
        <v>17</v>
      </c>
      <c r="AE375" s="34">
        <v>19</v>
      </c>
      <c r="AF375" s="34">
        <v>43</v>
      </c>
      <c r="AG375" s="34">
        <v>22</v>
      </c>
      <c r="AH375" s="34">
        <v>48</v>
      </c>
      <c r="AI375" s="34">
        <v>9</v>
      </c>
      <c r="AJ375" s="34">
        <v>19</v>
      </c>
      <c r="AK375" s="34">
        <v>26</v>
      </c>
      <c r="AL375" s="34">
        <v>65</v>
      </c>
      <c r="AM375" s="33">
        <v>278</v>
      </c>
      <c r="AO375" s="37">
        <v>13</v>
      </c>
      <c r="AP375" s="37">
        <v>11</v>
      </c>
      <c r="AQ375" s="37">
        <v>9</v>
      </c>
      <c r="AR375" s="37">
        <v>22</v>
      </c>
      <c r="AS375" s="37">
        <v>14</v>
      </c>
      <c r="AT375" s="37">
        <v>57</v>
      </c>
      <c r="AU375" s="37">
        <v>12</v>
      </c>
      <c r="AV375" s="37">
        <v>9</v>
      </c>
      <c r="AW375" s="37">
        <v>1</v>
      </c>
      <c r="AX375" s="37">
        <v>7</v>
      </c>
      <c r="AY375" s="37">
        <v>6</v>
      </c>
      <c r="AZ375" s="37">
        <v>16</v>
      </c>
      <c r="BA375" s="37">
        <v>19</v>
      </c>
      <c r="BB375" s="37">
        <v>13</v>
      </c>
      <c r="BC375" s="37">
        <v>13</v>
      </c>
      <c r="BD375" s="37">
        <v>10</v>
      </c>
      <c r="BE375" s="37">
        <v>9</v>
      </c>
      <c r="BF375" s="37">
        <v>3</v>
      </c>
      <c r="BG375" s="37">
        <v>19</v>
      </c>
      <c r="BH375" s="30">
        <f t="shared" si="221"/>
        <v>263</v>
      </c>
      <c r="BI375" s="37">
        <f t="shared" si="222"/>
        <v>115</v>
      </c>
      <c r="BJ375" s="37">
        <f t="shared" si="226"/>
        <v>121</v>
      </c>
      <c r="BK375" s="13">
        <f t="shared" si="223"/>
        <v>236</v>
      </c>
      <c r="BL375" s="38">
        <f t="shared" si="219"/>
        <v>62.03577392178593</v>
      </c>
      <c r="BM375" s="38">
        <f t="shared" si="220"/>
        <v>173.96422607821407</v>
      </c>
      <c r="BN375" s="39">
        <f t="shared" si="224"/>
        <v>4.7914572863752445E-15</v>
      </c>
      <c r="BO375" s="40"/>
      <c r="BP375" s="13">
        <v>2.37</v>
      </c>
      <c r="BQ375" s="40">
        <v>3.52</v>
      </c>
      <c r="BR375" s="41"/>
      <c r="BS375" s="41"/>
      <c r="BT375" s="41"/>
      <c r="BU375" s="41"/>
      <c r="BV375" s="41"/>
      <c r="BW375" s="41"/>
      <c r="BY375" s="40"/>
      <c r="BZ375" s="40"/>
      <c r="CA375" s="40"/>
    </row>
    <row r="376" spans="1:79" ht="15.75">
      <c r="A376" s="29" t="s">
        <v>805</v>
      </c>
      <c r="B376" s="129" t="s">
        <v>805</v>
      </c>
      <c r="C376" s="30"/>
      <c r="D376" s="31" t="s">
        <v>538</v>
      </c>
      <c r="E376" s="31" t="s">
        <v>535</v>
      </c>
      <c r="F376" s="31" t="s">
        <v>816</v>
      </c>
      <c r="G376" s="32">
        <f t="shared" si="227"/>
        <v>4.345063893435052</v>
      </c>
      <c r="H376" s="32"/>
      <c r="I376" s="59" t="s">
        <v>756</v>
      </c>
      <c r="J376" s="34" t="s">
        <v>701</v>
      </c>
      <c r="K376" s="33">
        <v>85</v>
      </c>
      <c r="L376" s="2">
        <v>168</v>
      </c>
      <c r="M376" s="33">
        <v>76</v>
      </c>
      <c r="N376" s="2">
        <v>118</v>
      </c>
      <c r="O376" s="33">
        <v>1644</v>
      </c>
      <c r="P376" s="2">
        <v>384</v>
      </c>
      <c r="Q376" s="33">
        <v>5571</v>
      </c>
      <c r="R376" s="2">
        <v>2345</v>
      </c>
      <c r="S376" s="33">
        <f t="shared" si="212"/>
        <v>2281</v>
      </c>
      <c r="T376" s="33">
        <f t="shared" si="213"/>
        <v>8110</v>
      </c>
      <c r="U376" s="35">
        <f t="shared" si="228"/>
        <v>5714.7564134437725</v>
      </c>
      <c r="V376" s="35">
        <f t="shared" si="229"/>
        <v>4676.2435865562275</v>
      </c>
      <c r="W376" s="36">
        <f t="shared" si="225"/>
        <v>0</v>
      </c>
      <c r="X376" s="36"/>
      <c r="Y376" s="37">
        <v>21</v>
      </c>
      <c r="Z376" s="37">
        <v>37</v>
      </c>
      <c r="AA376" s="37">
        <v>165</v>
      </c>
      <c r="AB376" s="37">
        <v>139</v>
      </c>
      <c r="AC376" s="37">
        <v>25</v>
      </c>
      <c r="AD376" s="37">
        <v>38</v>
      </c>
      <c r="AE376" s="37">
        <v>50</v>
      </c>
      <c r="AF376" s="37">
        <v>59</v>
      </c>
      <c r="AG376" s="37">
        <v>33</v>
      </c>
      <c r="AH376" s="37">
        <v>54</v>
      </c>
      <c r="AI376" s="37">
        <v>130</v>
      </c>
      <c r="AJ376" s="37">
        <v>165</v>
      </c>
      <c r="AK376" s="37">
        <v>222</v>
      </c>
      <c r="AL376" s="37">
        <v>507</v>
      </c>
      <c r="AM376" s="30">
        <v>1645</v>
      </c>
      <c r="AO376" s="37">
        <v>81</v>
      </c>
      <c r="AP376" s="37">
        <v>63</v>
      </c>
      <c r="AQ376" s="37">
        <v>32</v>
      </c>
      <c r="AR376" s="37">
        <v>79</v>
      </c>
      <c r="AS376" s="37">
        <v>25</v>
      </c>
      <c r="AT376" s="37">
        <v>122</v>
      </c>
      <c r="AU376" s="37">
        <v>28</v>
      </c>
      <c r="AV376" s="37">
        <v>30</v>
      </c>
      <c r="AW376" s="37">
        <v>12</v>
      </c>
      <c r="AX376" s="37">
        <v>34</v>
      </c>
      <c r="AY376" s="37">
        <v>31</v>
      </c>
      <c r="AZ376" s="37">
        <v>17</v>
      </c>
      <c r="BA376" s="37">
        <v>57</v>
      </c>
      <c r="BB376" s="37">
        <v>70</v>
      </c>
      <c r="BC376" s="37">
        <v>25</v>
      </c>
      <c r="BD376" s="37">
        <v>49</v>
      </c>
      <c r="BE376" s="37">
        <v>39</v>
      </c>
      <c r="BF376" s="37">
        <v>30</v>
      </c>
      <c r="BG376" s="37">
        <v>37</v>
      </c>
      <c r="BH376" s="30">
        <f t="shared" si="221"/>
        <v>861</v>
      </c>
      <c r="BI376" s="37">
        <f t="shared" si="222"/>
        <v>296</v>
      </c>
      <c r="BJ376" s="37">
        <f t="shared" si="226"/>
        <v>436</v>
      </c>
      <c r="BK376" s="13">
        <f t="shared" si="223"/>
        <v>732</v>
      </c>
      <c r="BL376" s="38">
        <f t="shared" si="219"/>
        <v>192.41604453706483</v>
      </c>
      <c r="BM376" s="38">
        <f t="shared" si="220"/>
        <v>539.5839554629353</v>
      </c>
      <c r="BN376" s="39">
        <f t="shared" si="224"/>
        <v>3.390699478699625E-18</v>
      </c>
      <c r="BO376" s="40"/>
      <c r="BP376" s="13">
        <v>3.03</v>
      </c>
      <c r="BQ376" s="40">
        <v>5.98</v>
      </c>
      <c r="BR376" s="41"/>
      <c r="BS376" s="41"/>
      <c r="BT376" s="41"/>
      <c r="BU376" s="41"/>
      <c r="BV376" s="41"/>
      <c r="BW376" s="41"/>
      <c r="BY376" s="40"/>
      <c r="BZ376" s="40"/>
      <c r="CA376" s="40"/>
    </row>
    <row r="377" spans="1:79" ht="15.75">
      <c r="A377" s="29" t="s">
        <v>231</v>
      </c>
      <c r="B377" s="129" t="s">
        <v>231</v>
      </c>
      <c r="C377" s="30"/>
      <c r="D377" s="31" t="s">
        <v>534</v>
      </c>
      <c r="E377" s="31" t="s">
        <v>817</v>
      </c>
      <c r="F377" s="31" t="s">
        <v>536</v>
      </c>
      <c r="G377" s="32">
        <f t="shared" si="227"/>
        <v>3.8369802589170288</v>
      </c>
      <c r="H377" s="32"/>
      <c r="I377" s="59" t="s">
        <v>756</v>
      </c>
      <c r="J377" s="34" t="s">
        <v>991</v>
      </c>
      <c r="K377" s="33">
        <v>3</v>
      </c>
      <c r="L377" s="2">
        <v>96</v>
      </c>
      <c r="M377" s="33">
        <v>15</v>
      </c>
      <c r="N377" s="2">
        <v>98</v>
      </c>
      <c r="O377" s="33">
        <v>2</v>
      </c>
      <c r="P377" s="2">
        <v>35</v>
      </c>
      <c r="Q377" s="33">
        <v>45</v>
      </c>
      <c r="R377" s="2">
        <v>269</v>
      </c>
      <c r="S377" s="33">
        <f t="shared" si="212"/>
        <v>136</v>
      </c>
      <c r="T377" s="33">
        <f t="shared" si="213"/>
        <v>427</v>
      </c>
      <c r="U377" s="35">
        <f t="shared" si="228"/>
        <v>309.6340930390573</v>
      </c>
      <c r="V377" s="35">
        <f t="shared" si="229"/>
        <v>253.36590696094274</v>
      </c>
      <c r="W377" s="36">
        <f t="shared" si="225"/>
        <v>5.6221602056872574E-49</v>
      </c>
      <c r="X377" s="36"/>
      <c r="Y377" s="37">
        <v>0</v>
      </c>
      <c r="Z377" s="37">
        <v>0</v>
      </c>
      <c r="AA377" s="37">
        <v>1</v>
      </c>
      <c r="AB377" s="37">
        <v>2</v>
      </c>
      <c r="AC377" s="37">
        <v>9</v>
      </c>
      <c r="AD377" s="37">
        <v>21</v>
      </c>
      <c r="AE377" s="37">
        <v>25</v>
      </c>
      <c r="AF377" s="37">
        <v>26</v>
      </c>
      <c r="AG377" s="37">
        <v>20</v>
      </c>
      <c r="AH377" s="37">
        <v>27</v>
      </c>
      <c r="AI377" s="37">
        <v>3</v>
      </c>
      <c r="AJ377" s="37">
        <v>7</v>
      </c>
      <c r="AK377" s="37">
        <v>5</v>
      </c>
      <c r="AL377" s="37">
        <v>14</v>
      </c>
      <c r="AM377" s="30">
        <v>160</v>
      </c>
      <c r="AO377" s="37">
        <v>13</v>
      </c>
      <c r="AP377" s="37">
        <v>17</v>
      </c>
      <c r="AQ377" s="37">
        <v>9</v>
      </c>
      <c r="AR377" s="37">
        <v>9</v>
      </c>
      <c r="AS377" s="37">
        <v>8</v>
      </c>
      <c r="AT377" s="37">
        <v>25</v>
      </c>
      <c r="AU377" s="37">
        <v>9</v>
      </c>
      <c r="AV377" s="37">
        <v>10</v>
      </c>
      <c r="AW377" s="37">
        <v>0</v>
      </c>
      <c r="AX377" s="37">
        <v>9</v>
      </c>
      <c r="AY377" s="37">
        <v>10</v>
      </c>
      <c r="AZ377" s="37">
        <v>9</v>
      </c>
      <c r="BA377" s="37">
        <v>18</v>
      </c>
      <c r="BB377" s="37">
        <v>20</v>
      </c>
      <c r="BC377" s="37">
        <v>11</v>
      </c>
      <c r="BD377" s="37">
        <v>11</v>
      </c>
      <c r="BE377" s="37">
        <v>9</v>
      </c>
      <c r="BF377" s="37">
        <v>3</v>
      </c>
      <c r="BG377" s="37">
        <v>12</v>
      </c>
      <c r="BH377" s="30">
        <f t="shared" si="221"/>
        <v>212</v>
      </c>
      <c r="BI377" s="37">
        <f t="shared" si="222"/>
        <v>61</v>
      </c>
      <c r="BJ377" s="37">
        <f t="shared" si="226"/>
        <v>116</v>
      </c>
      <c r="BK377" s="13">
        <f t="shared" si="223"/>
        <v>177</v>
      </c>
      <c r="BL377" s="38">
        <f t="shared" si="219"/>
        <v>46.52683044133945</v>
      </c>
      <c r="BM377" s="38">
        <f t="shared" si="220"/>
        <v>130.47316955866057</v>
      </c>
      <c r="BN377" s="39">
        <f t="shared" si="224"/>
        <v>0.01345961091274234</v>
      </c>
      <c r="BO377" s="40"/>
      <c r="BP377" s="13">
        <v>11.12</v>
      </c>
      <c r="BQ377" s="40">
        <v>3.76</v>
      </c>
      <c r="BR377" s="41"/>
      <c r="BS377" s="41"/>
      <c r="BT377" s="41"/>
      <c r="BU377" s="41"/>
      <c r="BV377" s="41"/>
      <c r="BW377" s="41"/>
      <c r="BY377" s="40"/>
      <c r="BZ377" s="40"/>
      <c r="CA377" s="40"/>
    </row>
    <row r="378" spans="1:79" ht="15.75">
      <c r="A378" s="29" t="s">
        <v>10</v>
      </c>
      <c r="B378" s="129" t="s">
        <v>10</v>
      </c>
      <c r="C378" s="30"/>
      <c r="D378" s="31" t="s">
        <v>534</v>
      </c>
      <c r="E378" s="31" t="s">
        <v>817</v>
      </c>
      <c r="F378" s="31" t="s">
        <v>816</v>
      </c>
      <c r="G378" s="32">
        <f t="shared" si="227"/>
        <v>2.1233687006606417</v>
      </c>
      <c r="H378" s="32"/>
      <c r="I378" s="59" t="s">
        <v>756</v>
      </c>
      <c r="J378" s="34" t="s">
        <v>528</v>
      </c>
      <c r="K378" s="33">
        <v>1</v>
      </c>
      <c r="L378" s="2">
        <v>42</v>
      </c>
      <c r="M378" s="33">
        <v>4</v>
      </c>
      <c r="N378" s="2">
        <v>30</v>
      </c>
      <c r="O378" s="33">
        <v>12</v>
      </c>
      <c r="P378" s="2">
        <v>185</v>
      </c>
      <c r="Q378" s="33">
        <v>44</v>
      </c>
      <c r="R378" s="2">
        <v>339</v>
      </c>
      <c r="S378" s="33">
        <f t="shared" si="212"/>
        <v>240</v>
      </c>
      <c r="T378" s="33">
        <f t="shared" si="213"/>
        <v>417</v>
      </c>
      <c r="U378" s="35">
        <f t="shared" si="228"/>
        <v>361.3314371699123</v>
      </c>
      <c r="V378" s="35">
        <f t="shared" si="229"/>
        <v>295.6685628300877</v>
      </c>
      <c r="W378" s="36">
        <f t="shared" si="225"/>
        <v>1.8202773116091758E-21</v>
      </c>
      <c r="X378" s="36"/>
      <c r="Y378" s="37">
        <v>1</v>
      </c>
      <c r="Z378" s="37">
        <v>1</v>
      </c>
      <c r="AA378" s="37">
        <v>114</v>
      </c>
      <c r="AB378" s="37">
        <v>613</v>
      </c>
      <c r="AC378" s="37">
        <v>112</v>
      </c>
      <c r="AD378" s="37">
        <v>154</v>
      </c>
      <c r="AE378" s="37">
        <v>283</v>
      </c>
      <c r="AF378" s="37">
        <v>504</v>
      </c>
      <c r="AG378" s="37">
        <v>164</v>
      </c>
      <c r="AH378" s="37">
        <v>225</v>
      </c>
      <c r="AI378" s="37">
        <v>64</v>
      </c>
      <c r="AJ378" s="37">
        <v>149</v>
      </c>
      <c r="AK378" s="37">
        <v>56</v>
      </c>
      <c r="AL378" s="37">
        <v>91</v>
      </c>
      <c r="AM378" s="30">
        <v>2531</v>
      </c>
      <c r="AO378" s="37">
        <v>2</v>
      </c>
      <c r="AP378" s="37">
        <v>16</v>
      </c>
      <c r="AQ378" s="37">
        <v>7</v>
      </c>
      <c r="AR378" s="37">
        <v>3</v>
      </c>
      <c r="AS378" s="37">
        <v>3</v>
      </c>
      <c r="AT378" s="37">
        <v>3</v>
      </c>
      <c r="AU378" s="37">
        <v>2</v>
      </c>
      <c r="AV378" s="37">
        <v>1</v>
      </c>
      <c r="AW378" s="37">
        <v>0</v>
      </c>
      <c r="AX378" s="37">
        <v>1</v>
      </c>
      <c r="AY378" s="37">
        <v>1</v>
      </c>
      <c r="AZ378" s="37">
        <v>2</v>
      </c>
      <c r="BA378" s="37">
        <v>1</v>
      </c>
      <c r="BB378" s="37">
        <v>3</v>
      </c>
      <c r="BC378" s="37">
        <v>0</v>
      </c>
      <c r="BD378" s="37">
        <v>1</v>
      </c>
      <c r="BE378" s="37">
        <v>0</v>
      </c>
      <c r="BF378" s="37">
        <v>0</v>
      </c>
      <c r="BG378" s="37">
        <v>3</v>
      </c>
      <c r="BH378" s="30">
        <f t="shared" si="221"/>
        <v>49</v>
      </c>
      <c r="BI378" s="37">
        <f t="shared" si="222"/>
        <v>12</v>
      </c>
      <c r="BJ378" s="37">
        <f t="shared" si="226"/>
        <v>13</v>
      </c>
      <c r="BK378" s="13">
        <f t="shared" si="223"/>
        <v>25</v>
      </c>
      <c r="BL378" s="38">
        <f t="shared" si="219"/>
        <v>6.571586220528171</v>
      </c>
      <c r="BM378" s="38">
        <f t="shared" si="220"/>
        <v>18.428413779471832</v>
      </c>
      <c r="BN378" s="39">
        <f t="shared" si="224"/>
        <v>0.013647806432026779</v>
      </c>
      <c r="BO378" s="40"/>
      <c r="BP378" s="13">
        <v>3.42</v>
      </c>
      <c r="BQ378" s="40">
        <v>2.18</v>
      </c>
      <c r="BR378" s="41"/>
      <c r="BS378" s="41"/>
      <c r="BT378" s="41"/>
      <c r="BU378" s="41"/>
      <c r="BV378" s="41"/>
      <c r="BW378" s="41"/>
      <c r="BY378" s="40"/>
      <c r="BZ378" s="40"/>
      <c r="CA378" s="40"/>
    </row>
    <row r="379" spans="1:79" ht="15.75">
      <c r="A379" s="29" t="s">
        <v>258</v>
      </c>
      <c r="B379" s="129" t="s">
        <v>258</v>
      </c>
      <c r="C379" s="30"/>
      <c r="D379" s="31" t="s">
        <v>534</v>
      </c>
      <c r="E379" s="31" t="s">
        <v>817</v>
      </c>
      <c r="F379" s="31" t="s">
        <v>816</v>
      </c>
      <c r="G379" s="32">
        <f t="shared" si="227"/>
        <v>6.454418813052894</v>
      </c>
      <c r="H379" s="32"/>
      <c r="I379" s="59" t="s">
        <v>756</v>
      </c>
      <c r="J379" s="34" t="s">
        <v>701</v>
      </c>
      <c r="K379" s="33">
        <v>0</v>
      </c>
      <c r="L379" s="2">
        <v>12</v>
      </c>
      <c r="M379" s="33">
        <v>0</v>
      </c>
      <c r="N379" s="2">
        <v>24</v>
      </c>
      <c r="O379" s="33">
        <v>76</v>
      </c>
      <c r="P379" s="2">
        <v>690</v>
      </c>
      <c r="Q379" s="33">
        <v>354</v>
      </c>
      <c r="R379" s="2">
        <v>3731</v>
      </c>
      <c r="S379" s="33">
        <f t="shared" si="212"/>
        <v>778</v>
      </c>
      <c r="T379" s="33">
        <f t="shared" si="213"/>
        <v>4109</v>
      </c>
      <c r="U379" s="35">
        <f t="shared" si="228"/>
        <v>2687.711923058389</v>
      </c>
      <c r="V379" s="35">
        <f t="shared" si="229"/>
        <v>2199.288076941611</v>
      </c>
      <c r="W379" s="36">
        <f t="shared" si="225"/>
        <v>0</v>
      </c>
      <c r="X379" s="36"/>
      <c r="Y379" s="37">
        <v>3</v>
      </c>
      <c r="Z379" s="37">
        <v>4</v>
      </c>
      <c r="AA379" s="37">
        <v>265</v>
      </c>
      <c r="AB379" s="37">
        <v>863</v>
      </c>
      <c r="AC379" s="37">
        <v>250</v>
      </c>
      <c r="AD379" s="37">
        <v>340</v>
      </c>
      <c r="AE379" s="37">
        <v>1341</v>
      </c>
      <c r="AF379" s="37">
        <v>2066</v>
      </c>
      <c r="AG379" s="37">
        <v>1053</v>
      </c>
      <c r="AH379" s="37">
        <v>1369</v>
      </c>
      <c r="AI379" s="37">
        <v>184</v>
      </c>
      <c r="AJ379" s="37">
        <v>331</v>
      </c>
      <c r="AK379" s="37">
        <v>119</v>
      </c>
      <c r="AL379" s="37">
        <v>251</v>
      </c>
      <c r="AM379" s="30">
        <v>8439</v>
      </c>
      <c r="AO379" s="37">
        <v>0</v>
      </c>
      <c r="AP379" s="37">
        <v>2</v>
      </c>
      <c r="AQ379" s="37">
        <v>6</v>
      </c>
      <c r="AR379" s="37">
        <v>3</v>
      </c>
      <c r="AS379" s="37">
        <v>0</v>
      </c>
      <c r="AT379" s="37">
        <v>7</v>
      </c>
      <c r="AU379" s="37">
        <v>2</v>
      </c>
      <c r="AV379" s="37">
        <v>0</v>
      </c>
      <c r="AW379" s="37">
        <v>0</v>
      </c>
      <c r="AX379" s="37">
        <v>0</v>
      </c>
      <c r="AY379" s="37">
        <v>0</v>
      </c>
      <c r="AZ379" s="37">
        <v>1</v>
      </c>
      <c r="BA379" s="37">
        <v>1</v>
      </c>
      <c r="BB379" s="37">
        <v>2</v>
      </c>
      <c r="BC379" s="37">
        <v>3</v>
      </c>
      <c r="BD379" s="37">
        <v>1</v>
      </c>
      <c r="BE379" s="37">
        <v>0</v>
      </c>
      <c r="BF379" s="37">
        <v>0</v>
      </c>
      <c r="BG379" s="37">
        <v>3</v>
      </c>
      <c r="BH379" s="30">
        <f t="shared" si="221"/>
        <v>31</v>
      </c>
      <c r="BI379" s="37">
        <f t="shared" si="222"/>
        <v>12</v>
      </c>
      <c r="BJ379" s="37">
        <f t="shared" si="226"/>
        <v>11</v>
      </c>
      <c r="BK379" s="13">
        <f t="shared" si="223"/>
        <v>23</v>
      </c>
      <c r="BL379" s="38">
        <f t="shared" si="219"/>
        <v>6.045859322885917</v>
      </c>
      <c r="BM379" s="38">
        <f t="shared" si="220"/>
        <v>16.954140677114083</v>
      </c>
      <c r="BN379" s="39">
        <f t="shared" si="224"/>
        <v>0.004795858451844752</v>
      </c>
      <c r="BO379" s="40"/>
      <c r="BP379" s="13">
        <v>4.32</v>
      </c>
      <c r="BQ379" s="40">
        <v>7.17</v>
      </c>
      <c r="BR379" s="41"/>
      <c r="BS379" s="41"/>
      <c r="BT379" s="41"/>
      <c r="BU379" s="41"/>
      <c r="BV379" s="41"/>
      <c r="BW379" s="41"/>
      <c r="BY379" s="40"/>
      <c r="BZ379" s="40"/>
      <c r="CA379" s="40"/>
    </row>
    <row r="380" spans="1:79" ht="15.75">
      <c r="A380" s="29" t="s">
        <v>103</v>
      </c>
      <c r="B380" s="129" t="s">
        <v>103</v>
      </c>
      <c r="C380" s="30"/>
      <c r="D380" s="31" t="s">
        <v>534</v>
      </c>
      <c r="E380" s="31" t="s">
        <v>814</v>
      </c>
      <c r="F380" s="31" t="s">
        <v>536</v>
      </c>
      <c r="G380" s="32">
        <f t="shared" si="227"/>
        <v>3.2943099015567037</v>
      </c>
      <c r="H380" s="32"/>
      <c r="I380" s="59" t="s">
        <v>756</v>
      </c>
      <c r="J380" s="34" t="s">
        <v>701</v>
      </c>
      <c r="K380" s="33">
        <v>0</v>
      </c>
      <c r="L380" s="2">
        <v>2</v>
      </c>
      <c r="M380" s="33">
        <v>1</v>
      </c>
      <c r="N380" s="2">
        <v>5</v>
      </c>
      <c r="O380" s="33">
        <v>2</v>
      </c>
      <c r="P380" s="2">
        <v>65</v>
      </c>
      <c r="Q380" s="33">
        <v>9</v>
      </c>
      <c r="R380" s="2">
        <v>171</v>
      </c>
      <c r="S380" s="33">
        <f t="shared" si="212"/>
        <v>69</v>
      </c>
      <c r="T380" s="33">
        <f t="shared" si="213"/>
        <v>186</v>
      </c>
      <c r="U380" s="35">
        <f t="shared" si="228"/>
        <v>140.2427952485961</v>
      </c>
      <c r="V380" s="35">
        <f t="shared" si="229"/>
        <v>114.7572047514039</v>
      </c>
      <c r="W380" s="36">
        <f t="shared" si="225"/>
        <v>3.0278685440549333E-19</v>
      </c>
      <c r="X380" s="36"/>
      <c r="Y380" s="37">
        <v>0</v>
      </c>
      <c r="Z380" s="37">
        <v>0</v>
      </c>
      <c r="AA380" s="37">
        <v>8</v>
      </c>
      <c r="AB380" s="37">
        <v>38</v>
      </c>
      <c r="AC380" s="37">
        <v>10</v>
      </c>
      <c r="AD380" s="37">
        <v>11</v>
      </c>
      <c r="AE380" s="37">
        <v>25</v>
      </c>
      <c r="AF380" s="37">
        <v>36</v>
      </c>
      <c r="AG380" s="37">
        <v>69</v>
      </c>
      <c r="AH380" s="37">
        <v>24</v>
      </c>
      <c r="AI380" s="37">
        <v>29</v>
      </c>
      <c r="AJ380" s="37">
        <v>19</v>
      </c>
      <c r="AK380" s="37">
        <v>26</v>
      </c>
      <c r="AL380" s="37">
        <v>22</v>
      </c>
      <c r="AM380" s="30">
        <v>317</v>
      </c>
      <c r="AO380" s="37">
        <v>0</v>
      </c>
      <c r="AP380" s="37">
        <v>0</v>
      </c>
      <c r="AQ380" s="37">
        <v>0</v>
      </c>
      <c r="AR380" s="37">
        <v>0</v>
      </c>
      <c r="AS380" s="37">
        <v>0</v>
      </c>
      <c r="AT380" s="37">
        <v>0</v>
      </c>
      <c r="AU380" s="37">
        <v>0</v>
      </c>
      <c r="AV380" s="37">
        <v>0</v>
      </c>
      <c r="AW380" s="37">
        <v>0</v>
      </c>
      <c r="AX380" s="37">
        <v>0</v>
      </c>
      <c r="AY380" s="37">
        <v>0</v>
      </c>
      <c r="AZ380" s="37">
        <v>0</v>
      </c>
      <c r="BA380" s="37">
        <v>0</v>
      </c>
      <c r="BB380" s="37">
        <v>0</v>
      </c>
      <c r="BC380" s="37">
        <v>0</v>
      </c>
      <c r="BD380" s="37">
        <v>0</v>
      </c>
      <c r="BE380" s="37">
        <v>0</v>
      </c>
      <c r="BF380" s="37">
        <v>0</v>
      </c>
      <c r="BG380" s="37">
        <v>0</v>
      </c>
      <c r="BH380" s="30">
        <f t="shared" si="221"/>
        <v>0</v>
      </c>
      <c r="BI380" s="37">
        <f t="shared" si="222"/>
      </c>
      <c r="BJ380" s="37">
        <f t="shared" si="226"/>
      </c>
      <c r="BL380" s="38"/>
      <c r="BM380" s="38"/>
      <c r="BN380" s="39"/>
      <c r="BO380" s="40"/>
      <c r="BP380" s="13">
        <v>4.63</v>
      </c>
      <c r="BQ380" s="40">
        <v>3.52</v>
      </c>
      <c r="BR380" s="41"/>
      <c r="BS380" s="41"/>
      <c r="BT380" s="41"/>
      <c r="BU380" s="41"/>
      <c r="BV380" s="41"/>
      <c r="BW380" s="41"/>
      <c r="BY380" s="40"/>
      <c r="BZ380" s="40"/>
      <c r="CA380" s="40"/>
    </row>
    <row r="381" spans="1:79" ht="15.75">
      <c r="A381" s="29" t="s">
        <v>651</v>
      </c>
      <c r="B381" s="129" t="s">
        <v>651</v>
      </c>
      <c r="C381" s="30"/>
      <c r="D381" s="31" t="s">
        <v>534</v>
      </c>
      <c r="E381" s="31" t="s">
        <v>814</v>
      </c>
      <c r="F381" s="31" t="s">
        <v>536</v>
      </c>
      <c r="G381" s="32">
        <f t="shared" si="227"/>
        <v>7.210287961955559</v>
      </c>
      <c r="H381" s="32"/>
      <c r="I381" s="59" t="s">
        <v>756</v>
      </c>
      <c r="J381" s="34" t="s">
        <v>993</v>
      </c>
      <c r="K381" s="33">
        <v>0</v>
      </c>
      <c r="L381" s="2">
        <v>16</v>
      </c>
      <c r="M381" s="33">
        <v>7</v>
      </c>
      <c r="N381" s="2">
        <v>49</v>
      </c>
      <c r="O381" s="33">
        <v>0</v>
      </c>
      <c r="P381" s="2">
        <v>4</v>
      </c>
      <c r="Q381" s="33">
        <v>8</v>
      </c>
      <c r="R381" s="2">
        <v>54</v>
      </c>
      <c r="S381" s="33">
        <f t="shared" si="212"/>
        <v>20</v>
      </c>
      <c r="T381" s="33">
        <f t="shared" si="213"/>
        <v>118</v>
      </c>
      <c r="U381" s="35">
        <f t="shared" si="228"/>
        <v>75.89610095806377</v>
      </c>
      <c r="V381" s="35">
        <f t="shared" si="229"/>
        <v>62.10389904193623</v>
      </c>
      <c r="W381" s="36">
        <f t="shared" si="225"/>
        <v>1.12994537593752E-21</v>
      </c>
      <c r="X381" s="36"/>
      <c r="Y381" s="37">
        <v>0</v>
      </c>
      <c r="Z381" s="37">
        <v>0</v>
      </c>
      <c r="AA381" s="37">
        <v>3</v>
      </c>
      <c r="AB381" s="37">
        <v>1</v>
      </c>
      <c r="AC381" s="37">
        <v>1</v>
      </c>
      <c r="AD381" s="37">
        <v>3</v>
      </c>
      <c r="AE381" s="37">
        <v>6</v>
      </c>
      <c r="AF381" s="37">
        <v>15</v>
      </c>
      <c r="AG381" s="37">
        <v>5</v>
      </c>
      <c r="AH381" s="37">
        <v>9</v>
      </c>
      <c r="AI381" s="37">
        <v>0</v>
      </c>
      <c r="AJ381" s="37">
        <v>1</v>
      </c>
      <c r="AK381" s="37">
        <v>0</v>
      </c>
      <c r="AL381" s="37">
        <v>1</v>
      </c>
      <c r="AM381" s="30">
        <v>45</v>
      </c>
      <c r="AO381" s="37">
        <v>2</v>
      </c>
      <c r="AP381" s="37">
        <v>2</v>
      </c>
      <c r="AQ381" s="37">
        <v>0</v>
      </c>
      <c r="AR381" s="37">
        <v>2</v>
      </c>
      <c r="AS381" s="37">
        <v>1</v>
      </c>
      <c r="AT381" s="37">
        <v>9</v>
      </c>
      <c r="AU381" s="37">
        <v>2</v>
      </c>
      <c r="AV381" s="37">
        <v>1</v>
      </c>
      <c r="AW381" s="37">
        <v>1</v>
      </c>
      <c r="AX381" s="37">
        <v>0</v>
      </c>
      <c r="AY381" s="37">
        <v>1</v>
      </c>
      <c r="AZ381" s="37">
        <v>0</v>
      </c>
      <c r="BA381" s="37">
        <v>2</v>
      </c>
      <c r="BB381" s="37">
        <v>2</v>
      </c>
      <c r="BC381" s="37">
        <v>1</v>
      </c>
      <c r="BD381" s="37">
        <v>1</v>
      </c>
      <c r="BE381" s="37">
        <v>1</v>
      </c>
      <c r="BF381" s="37">
        <v>1</v>
      </c>
      <c r="BG381" s="37">
        <v>2</v>
      </c>
      <c r="BH381" s="30">
        <f t="shared" si="221"/>
        <v>31</v>
      </c>
      <c r="BI381" s="37">
        <f t="shared" si="222"/>
        <v>16</v>
      </c>
      <c r="BJ381" s="37">
        <f t="shared" si="226"/>
        <v>13</v>
      </c>
      <c r="BK381" s="13">
        <f t="shared" si="223"/>
        <v>29</v>
      </c>
      <c r="BL381" s="38">
        <f aca="true" t="shared" si="230" ref="BL381:BL387">BK381*($BI$412/($BI$412+$BJ$412))</f>
        <v>7.623040015812678</v>
      </c>
      <c r="BM381" s="38">
        <f aca="true" t="shared" si="231" ref="BM381:BM387">BK381*($BJ$412/($BI$412+$BJ$412))</f>
        <v>21.376959984187323</v>
      </c>
      <c r="BN381" s="39">
        <f t="shared" si="224"/>
        <v>0.00040955020186422353</v>
      </c>
      <c r="BO381" s="40"/>
      <c r="BP381" s="13">
        <v>13.9</v>
      </c>
      <c r="BQ381" s="40">
        <v>6.9</v>
      </c>
      <c r="BR381" s="41"/>
      <c r="BS381" s="41"/>
      <c r="BT381" s="41"/>
      <c r="BU381" s="41"/>
      <c r="BV381" s="41"/>
      <c r="BW381" s="41"/>
      <c r="BY381" s="40"/>
      <c r="BZ381" s="40"/>
      <c r="CA381" s="40"/>
    </row>
    <row r="382" spans="1:79" ht="15.75">
      <c r="A382" s="29" t="s">
        <v>287</v>
      </c>
      <c r="B382" s="129" t="s">
        <v>287</v>
      </c>
      <c r="C382" s="30"/>
      <c r="D382" s="31" t="s">
        <v>534</v>
      </c>
      <c r="E382" s="31" t="s">
        <v>814</v>
      </c>
      <c r="F382" s="31" t="s">
        <v>816</v>
      </c>
      <c r="G382" s="32">
        <f t="shared" si="227"/>
        <v>9.972194876196165</v>
      </c>
      <c r="H382" s="32"/>
      <c r="I382" s="59" t="s">
        <v>756</v>
      </c>
      <c r="J382" s="34" t="s">
        <v>993</v>
      </c>
      <c r="K382" s="33">
        <v>0</v>
      </c>
      <c r="L382" s="2">
        <v>0</v>
      </c>
      <c r="M382" s="33">
        <v>0</v>
      </c>
      <c r="N382" s="2">
        <v>0</v>
      </c>
      <c r="O382" s="33">
        <v>3</v>
      </c>
      <c r="P382" s="2">
        <v>22</v>
      </c>
      <c r="Q382" s="33">
        <v>35</v>
      </c>
      <c r="R382" s="2">
        <v>169</v>
      </c>
      <c r="S382" s="33">
        <f t="shared" si="212"/>
        <v>25</v>
      </c>
      <c r="T382" s="33">
        <f t="shared" si="213"/>
        <v>204</v>
      </c>
      <c r="U382" s="35">
        <f t="shared" si="228"/>
        <v>125.94352985070003</v>
      </c>
      <c r="V382" s="35">
        <f t="shared" si="229"/>
        <v>103.05647014929997</v>
      </c>
      <c r="W382" s="36">
        <f t="shared" si="225"/>
        <v>5.413265469345129E-41</v>
      </c>
      <c r="X382" s="36"/>
      <c r="Y382" s="37">
        <v>0</v>
      </c>
      <c r="Z382" s="37">
        <v>0</v>
      </c>
      <c r="AA382" s="37">
        <v>0</v>
      </c>
      <c r="AB382" s="37">
        <v>0</v>
      </c>
      <c r="AC382" s="37">
        <v>2</v>
      </c>
      <c r="AD382" s="37">
        <v>1</v>
      </c>
      <c r="AE382" s="37">
        <v>16</v>
      </c>
      <c r="AF382" s="37">
        <v>32</v>
      </c>
      <c r="AG382" s="37">
        <v>30</v>
      </c>
      <c r="AH382" s="37">
        <v>56</v>
      </c>
      <c r="AI382" s="37">
        <v>9</v>
      </c>
      <c r="AJ382" s="37">
        <v>17</v>
      </c>
      <c r="AK382" s="37">
        <v>5</v>
      </c>
      <c r="AL382" s="37">
        <v>10</v>
      </c>
      <c r="AM382" s="30">
        <v>178</v>
      </c>
      <c r="AO382" s="37">
        <v>0</v>
      </c>
      <c r="AP382" s="37">
        <v>0</v>
      </c>
      <c r="AQ382" s="37">
        <v>0</v>
      </c>
      <c r="AR382" s="37">
        <v>1</v>
      </c>
      <c r="AS382" s="37">
        <v>0</v>
      </c>
      <c r="AT382" s="37">
        <v>0</v>
      </c>
      <c r="AU382" s="37">
        <v>0</v>
      </c>
      <c r="AV382" s="37">
        <v>0</v>
      </c>
      <c r="AW382" s="37">
        <v>0</v>
      </c>
      <c r="AX382" s="37">
        <v>1</v>
      </c>
      <c r="AY382" s="37">
        <v>0</v>
      </c>
      <c r="AZ382" s="37">
        <v>0</v>
      </c>
      <c r="BA382" s="37">
        <v>0</v>
      </c>
      <c r="BB382" s="37">
        <v>0</v>
      </c>
      <c r="BC382" s="37">
        <v>1</v>
      </c>
      <c r="BD382" s="37">
        <v>0</v>
      </c>
      <c r="BE382" s="37">
        <v>0</v>
      </c>
      <c r="BF382" s="37">
        <v>0</v>
      </c>
      <c r="BG382" s="37">
        <v>0</v>
      </c>
      <c r="BH382" s="30">
        <f t="shared" si="221"/>
        <v>3</v>
      </c>
      <c r="BI382" s="37">
        <f t="shared" si="222"/>
        <v>1</v>
      </c>
      <c r="BJ382" s="37">
        <f t="shared" si="226"/>
        <v>1</v>
      </c>
      <c r="BK382" s="13">
        <f t="shared" si="223"/>
        <v>2</v>
      </c>
      <c r="BL382" s="38">
        <f t="shared" si="230"/>
        <v>0.5257268976422537</v>
      </c>
      <c r="BM382" s="38">
        <f t="shared" si="231"/>
        <v>1.4742731023577464</v>
      </c>
      <c r="BN382" s="39">
        <f t="shared" si="224"/>
        <v>0.4461443500900017</v>
      </c>
      <c r="BO382" s="40"/>
      <c r="BP382" s="13">
        <v>10.81</v>
      </c>
      <c r="BQ382" s="40">
        <v>10.3</v>
      </c>
      <c r="BR382" s="41"/>
      <c r="BS382" s="41"/>
      <c r="BT382" s="41"/>
      <c r="BU382" s="41"/>
      <c r="BV382" s="41"/>
      <c r="BW382" s="41"/>
      <c r="BY382" s="40"/>
      <c r="BZ382" s="40"/>
      <c r="CA382" s="40"/>
    </row>
    <row r="383" spans="1:79" ht="15.75">
      <c r="A383" s="29" t="s">
        <v>639</v>
      </c>
      <c r="B383" s="130" t="s">
        <v>639</v>
      </c>
      <c r="D383" s="31" t="s">
        <v>537</v>
      </c>
      <c r="E383" s="31" t="s">
        <v>784</v>
      </c>
      <c r="F383" s="31" t="s">
        <v>536</v>
      </c>
      <c r="G383" s="32">
        <f t="shared" si="227"/>
        <v>2.398903088409571</v>
      </c>
      <c r="H383" s="32"/>
      <c r="I383" s="59" t="s">
        <v>756</v>
      </c>
      <c r="J383" s="34" t="s">
        <v>992</v>
      </c>
      <c r="K383" s="33">
        <v>8</v>
      </c>
      <c r="L383" s="2">
        <v>116</v>
      </c>
      <c r="M383" s="33">
        <v>37</v>
      </c>
      <c r="N383" s="2">
        <v>155</v>
      </c>
      <c r="O383" s="33">
        <v>3</v>
      </c>
      <c r="P383" s="2">
        <v>8</v>
      </c>
      <c r="Q383" s="33">
        <v>9</v>
      </c>
      <c r="R383" s="2">
        <v>64</v>
      </c>
      <c r="S383" s="33">
        <f t="shared" si="212"/>
        <v>135</v>
      </c>
      <c r="T383" s="33">
        <f t="shared" si="213"/>
        <v>265</v>
      </c>
      <c r="U383" s="35">
        <f t="shared" si="228"/>
        <v>219.98869842917034</v>
      </c>
      <c r="V383" s="35">
        <f t="shared" si="229"/>
        <v>180.01130157082966</v>
      </c>
      <c r="W383" s="36">
        <f t="shared" si="225"/>
        <v>1.3233376583141401E-17</v>
      </c>
      <c r="X383" s="36"/>
      <c r="Y383" s="34">
        <v>44</v>
      </c>
      <c r="Z383" s="34">
        <v>83</v>
      </c>
      <c r="AA383" s="34">
        <v>9</v>
      </c>
      <c r="AB383" s="34">
        <v>12</v>
      </c>
      <c r="AC383" s="34">
        <v>8</v>
      </c>
      <c r="AD383" s="34">
        <v>6</v>
      </c>
      <c r="AE383" s="34">
        <v>8</v>
      </c>
      <c r="AF383" s="34">
        <v>5</v>
      </c>
      <c r="AG383" s="34">
        <v>1</v>
      </c>
      <c r="AH383" s="34">
        <v>4</v>
      </c>
      <c r="AI383" s="34">
        <v>3</v>
      </c>
      <c r="AJ383" s="34">
        <v>2</v>
      </c>
      <c r="AK383" s="34">
        <v>2</v>
      </c>
      <c r="AL383" s="34">
        <v>10</v>
      </c>
      <c r="AM383" s="33">
        <v>197</v>
      </c>
      <c r="AO383" s="37">
        <v>36</v>
      </c>
      <c r="AP383" s="37">
        <v>11</v>
      </c>
      <c r="AQ383" s="37">
        <v>8</v>
      </c>
      <c r="AR383" s="37">
        <v>11</v>
      </c>
      <c r="AS383" s="37">
        <v>2</v>
      </c>
      <c r="AT383" s="37">
        <v>11</v>
      </c>
      <c r="AU383" s="37">
        <v>6</v>
      </c>
      <c r="AV383" s="37">
        <v>5</v>
      </c>
      <c r="AW383" s="37">
        <v>1</v>
      </c>
      <c r="AX383" s="37">
        <v>16</v>
      </c>
      <c r="AY383" s="37">
        <v>12</v>
      </c>
      <c r="AZ383" s="37">
        <v>21</v>
      </c>
      <c r="BA383" s="37">
        <v>38</v>
      </c>
      <c r="BB383" s="37">
        <v>20</v>
      </c>
      <c r="BC383" s="37">
        <v>26</v>
      </c>
      <c r="BD383" s="37">
        <v>18</v>
      </c>
      <c r="BE383" s="37">
        <v>22</v>
      </c>
      <c r="BF383" s="37">
        <v>12</v>
      </c>
      <c r="BG383" s="37">
        <v>30</v>
      </c>
      <c r="BH383" s="30">
        <f t="shared" si="221"/>
        <v>306</v>
      </c>
      <c r="BI383" s="37">
        <f t="shared" si="222"/>
        <v>36</v>
      </c>
      <c r="BJ383" s="37">
        <f t="shared" si="226"/>
        <v>235</v>
      </c>
      <c r="BK383" s="13">
        <f t="shared" si="223"/>
        <v>271</v>
      </c>
      <c r="BL383" s="38">
        <f t="shared" si="230"/>
        <v>71.23599463052537</v>
      </c>
      <c r="BM383" s="38">
        <f t="shared" si="231"/>
        <v>199.76400536947463</v>
      </c>
      <c r="BN383" s="39">
        <f t="shared" si="224"/>
        <v>1.1589138452983243E-06</v>
      </c>
      <c r="BO383" s="40"/>
      <c r="BP383" s="13">
        <v>3.87</v>
      </c>
      <c r="BQ383" s="40">
        <v>2.37</v>
      </c>
      <c r="BR383" s="41"/>
      <c r="BS383" s="41"/>
      <c r="BT383" s="41"/>
      <c r="BU383" s="41"/>
      <c r="BV383" s="41"/>
      <c r="BW383" s="41"/>
      <c r="BY383" s="40"/>
      <c r="BZ383" s="40"/>
      <c r="CA383" s="40"/>
    </row>
    <row r="384" spans="1:79" ht="15.75">
      <c r="A384" s="29" t="s">
        <v>681</v>
      </c>
      <c r="B384" s="129" t="s">
        <v>681</v>
      </c>
      <c r="C384" s="30"/>
      <c r="D384" s="31" t="s">
        <v>332</v>
      </c>
      <c r="E384" s="31" t="s">
        <v>597</v>
      </c>
      <c r="F384" s="31" t="s">
        <v>815</v>
      </c>
      <c r="G384" s="32">
        <f t="shared" si="227"/>
        <v>2.644165742399811</v>
      </c>
      <c r="H384" s="32"/>
      <c r="I384" s="59" t="s">
        <v>756</v>
      </c>
      <c r="J384" s="34" t="s">
        <v>990</v>
      </c>
      <c r="K384" s="33">
        <v>206</v>
      </c>
      <c r="L384" s="2">
        <v>1702</v>
      </c>
      <c r="M384" s="33">
        <v>955</v>
      </c>
      <c r="N384" s="2">
        <v>4242</v>
      </c>
      <c r="O384" s="33">
        <v>207</v>
      </c>
      <c r="P384" s="2">
        <v>763</v>
      </c>
      <c r="Q384" s="33">
        <v>209</v>
      </c>
      <c r="R384" s="2">
        <v>821</v>
      </c>
      <c r="S384" s="33">
        <f t="shared" si="212"/>
        <v>2878</v>
      </c>
      <c r="T384" s="33">
        <f t="shared" si="213"/>
        <v>6227</v>
      </c>
      <c r="U384" s="35">
        <f t="shared" si="228"/>
        <v>5007.49274799399</v>
      </c>
      <c r="V384" s="35">
        <f t="shared" si="229"/>
        <v>4097.50725200601</v>
      </c>
      <c r="W384" s="36">
        <f t="shared" si="225"/>
        <v>0</v>
      </c>
      <c r="X384" s="36"/>
      <c r="Y384" s="37">
        <v>446</v>
      </c>
      <c r="Z384" s="37">
        <v>139</v>
      </c>
      <c r="AA384" s="37">
        <v>133</v>
      </c>
      <c r="AB384" s="37">
        <v>363</v>
      </c>
      <c r="AC384" s="37">
        <v>91</v>
      </c>
      <c r="AD384" s="37">
        <v>108</v>
      </c>
      <c r="AE384" s="37">
        <v>104</v>
      </c>
      <c r="AF384" s="37">
        <v>156</v>
      </c>
      <c r="AG384" s="37">
        <v>41</v>
      </c>
      <c r="AH384" s="37">
        <v>84</v>
      </c>
      <c r="AI384" s="37">
        <v>29</v>
      </c>
      <c r="AJ384" s="37">
        <v>88</v>
      </c>
      <c r="AK384" s="37">
        <v>77</v>
      </c>
      <c r="AL384" s="37">
        <v>151</v>
      </c>
      <c r="AM384" s="30">
        <v>2010</v>
      </c>
      <c r="AO384" s="37">
        <v>149</v>
      </c>
      <c r="AP384" s="37">
        <v>106</v>
      </c>
      <c r="AQ384" s="37">
        <v>70</v>
      </c>
      <c r="AR384" s="37">
        <v>78</v>
      </c>
      <c r="AS384" s="37">
        <v>38</v>
      </c>
      <c r="AT384" s="37">
        <v>179</v>
      </c>
      <c r="AU384" s="37">
        <v>102</v>
      </c>
      <c r="AV384" s="37">
        <v>40</v>
      </c>
      <c r="AW384" s="37">
        <v>21</v>
      </c>
      <c r="AX384" s="37">
        <v>126</v>
      </c>
      <c r="AY384" s="37">
        <v>117</v>
      </c>
      <c r="AZ384" s="37">
        <v>194</v>
      </c>
      <c r="BA384" s="37">
        <v>267</v>
      </c>
      <c r="BB384" s="37">
        <v>150</v>
      </c>
      <c r="BC384" s="37">
        <v>150</v>
      </c>
      <c r="BD384" s="37">
        <v>138</v>
      </c>
      <c r="BE384" s="37">
        <v>116</v>
      </c>
      <c r="BF384" s="37">
        <v>77</v>
      </c>
      <c r="BG384" s="37">
        <v>152</v>
      </c>
      <c r="BH384" s="30">
        <f aca="true" t="shared" si="232" ref="BH384:BH391">SUM(AO384:BG384)</f>
        <v>2270</v>
      </c>
      <c r="BI384" s="37">
        <f t="shared" si="222"/>
        <v>458</v>
      </c>
      <c r="BJ384" s="37">
        <f t="shared" si="226"/>
        <v>1510</v>
      </c>
      <c r="BK384" s="13">
        <f t="shared" si="223"/>
        <v>1968</v>
      </c>
      <c r="BL384" s="38">
        <f t="shared" si="230"/>
        <v>517.3152672799777</v>
      </c>
      <c r="BM384" s="38">
        <f t="shared" si="231"/>
        <v>1450.6847327200226</v>
      </c>
      <c r="BN384" s="39">
        <f t="shared" si="224"/>
        <v>0.002385572432266826</v>
      </c>
      <c r="BO384" s="40"/>
      <c r="BP384" s="13">
        <v>2.61</v>
      </c>
      <c r="BQ384" s="40">
        <v>2.75</v>
      </c>
      <c r="BR384" s="41"/>
      <c r="BS384" s="41"/>
      <c r="BT384" s="41"/>
      <c r="BU384" s="41"/>
      <c r="BV384" s="41"/>
      <c r="BW384" s="41"/>
      <c r="BY384" s="40"/>
      <c r="BZ384" s="40"/>
      <c r="CA384" s="40"/>
    </row>
    <row r="385" spans="1:79" ht="15.75">
      <c r="A385" s="29" t="s">
        <v>234</v>
      </c>
      <c r="B385" s="129" t="s">
        <v>234</v>
      </c>
      <c r="C385" s="30"/>
      <c r="D385" s="44" t="s">
        <v>705</v>
      </c>
      <c r="E385" s="31" t="s">
        <v>817</v>
      </c>
      <c r="F385" s="31" t="s">
        <v>536</v>
      </c>
      <c r="G385" s="32">
        <f t="shared" si="227"/>
        <v>4.6306627813661905</v>
      </c>
      <c r="H385" s="32"/>
      <c r="I385" s="59" t="s">
        <v>756</v>
      </c>
      <c r="J385" s="34" t="s">
        <v>990</v>
      </c>
      <c r="K385" s="33">
        <v>42</v>
      </c>
      <c r="L385" s="2">
        <v>108</v>
      </c>
      <c r="M385" s="33">
        <v>435</v>
      </c>
      <c r="N385" s="2">
        <v>398</v>
      </c>
      <c r="O385" s="33">
        <v>194</v>
      </c>
      <c r="P385" s="2">
        <v>320</v>
      </c>
      <c r="Q385" s="33">
        <v>958</v>
      </c>
      <c r="R385" s="2">
        <v>725</v>
      </c>
      <c r="S385" s="33">
        <f t="shared" si="212"/>
        <v>664</v>
      </c>
      <c r="T385" s="33">
        <f t="shared" si="213"/>
        <v>2516</v>
      </c>
      <c r="U385" s="35">
        <f t="shared" si="228"/>
        <v>1748.9101525119042</v>
      </c>
      <c r="V385" s="35">
        <f t="shared" si="229"/>
        <v>1431.0898474880958</v>
      </c>
      <c r="W385" s="36">
        <f t="shared" si="225"/>
        <v>0</v>
      </c>
      <c r="X385" s="36"/>
      <c r="Y385" s="37">
        <v>93</v>
      </c>
      <c r="Z385" s="37">
        <v>492</v>
      </c>
      <c r="AA385" s="37">
        <v>86</v>
      </c>
      <c r="AB385" s="37">
        <v>87</v>
      </c>
      <c r="AC385" s="37">
        <v>30</v>
      </c>
      <c r="AD385" s="37">
        <v>58</v>
      </c>
      <c r="AE385" s="37">
        <v>184</v>
      </c>
      <c r="AF385" s="37">
        <v>111</v>
      </c>
      <c r="AG385" s="37">
        <v>29</v>
      </c>
      <c r="AH385" s="37">
        <v>132</v>
      </c>
      <c r="AI385" s="37">
        <v>22</v>
      </c>
      <c r="AJ385" s="37">
        <v>305</v>
      </c>
      <c r="AK385" s="37">
        <v>51</v>
      </c>
      <c r="AL385" s="37">
        <v>264</v>
      </c>
      <c r="AM385" s="30">
        <v>1944</v>
      </c>
      <c r="AO385" s="37">
        <v>68</v>
      </c>
      <c r="AP385" s="37">
        <v>246</v>
      </c>
      <c r="AQ385" s="37">
        <v>124</v>
      </c>
      <c r="AR385" s="37">
        <v>124</v>
      </c>
      <c r="AS385" s="37">
        <v>58</v>
      </c>
      <c r="AT385" s="37">
        <v>250</v>
      </c>
      <c r="AU385" s="37">
        <v>45</v>
      </c>
      <c r="AV385" s="37">
        <v>79</v>
      </c>
      <c r="AW385" s="37">
        <v>21</v>
      </c>
      <c r="AX385" s="37">
        <v>35</v>
      </c>
      <c r="AY385" s="37">
        <v>20</v>
      </c>
      <c r="AZ385" s="37">
        <v>24</v>
      </c>
      <c r="BA385" s="37">
        <v>79</v>
      </c>
      <c r="BB385" s="37">
        <v>78</v>
      </c>
      <c r="BC385" s="37">
        <v>41</v>
      </c>
      <c r="BD385" s="37">
        <v>59</v>
      </c>
      <c r="BE385" s="37">
        <v>36</v>
      </c>
      <c r="BF385" s="37">
        <v>35</v>
      </c>
      <c r="BG385" s="37">
        <v>47</v>
      </c>
      <c r="BH385" s="30">
        <f t="shared" si="232"/>
        <v>1469</v>
      </c>
      <c r="BI385" s="37">
        <f t="shared" si="222"/>
        <v>577</v>
      </c>
      <c r="BJ385" s="37">
        <f t="shared" si="226"/>
        <v>487</v>
      </c>
      <c r="BK385" s="13">
        <f t="shared" si="223"/>
        <v>1064</v>
      </c>
      <c r="BL385" s="38">
        <f t="shared" si="230"/>
        <v>279.6867095456789</v>
      </c>
      <c r="BM385" s="38">
        <f t="shared" si="231"/>
        <v>784.3132904543211</v>
      </c>
      <c r="BN385" s="39">
        <f t="shared" si="224"/>
        <v>3.0334253867401284E-95</v>
      </c>
      <c r="BO385" s="40"/>
      <c r="BP385" s="13">
        <v>5.47</v>
      </c>
      <c r="BQ385" s="40">
        <v>3.52</v>
      </c>
      <c r="BR385" s="41"/>
      <c r="BS385" s="41"/>
      <c r="BT385" s="41"/>
      <c r="BU385" s="41"/>
      <c r="BV385" s="41"/>
      <c r="BW385" s="41"/>
      <c r="BY385" s="40"/>
      <c r="BZ385" s="40"/>
      <c r="CA385" s="40"/>
    </row>
    <row r="386" spans="1:79" ht="15.75">
      <c r="A386" s="29" t="s">
        <v>514</v>
      </c>
      <c r="B386" s="129" t="s">
        <v>514</v>
      </c>
      <c r="C386" s="30"/>
      <c r="D386" s="31" t="s">
        <v>821</v>
      </c>
      <c r="E386" s="31" t="s">
        <v>814</v>
      </c>
      <c r="F386" s="31" t="s">
        <v>816</v>
      </c>
      <c r="G386" s="32">
        <f t="shared" si="227"/>
        <v>6.863833447410386</v>
      </c>
      <c r="H386" s="32"/>
      <c r="I386" s="59" t="s">
        <v>756</v>
      </c>
      <c r="J386" s="34" t="s">
        <v>990</v>
      </c>
      <c r="K386" s="33">
        <v>0</v>
      </c>
      <c r="L386" s="2">
        <v>6</v>
      </c>
      <c r="M386" s="33">
        <v>0</v>
      </c>
      <c r="N386" s="2">
        <v>9</v>
      </c>
      <c r="O386" s="33">
        <v>51</v>
      </c>
      <c r="P386" s="2">
        <v>149</v>
      </c>
      <c r="Q386" s="33">
        <v>230</v>
      </c>
      <c r="R386" s="2">
        <v>918</v>
      </c>
      <c r="S386" s="33">
        <f t="shared" si="212"/>
        <v>206</v>
      </c>
      <c r="T386" s="33">
        <f t="shared" si="213"/>
        <v>1157</v>
      </c>
      <c r="U386" s="35">
        <f t="shared" si="228"/>
        <v>749.611489897398</v>
      </c>
      <c r="V386" s="35">
        <f t="shared" si="229"/>
        <v>613.388510102602</v>
      </c>
      <c r="W386" s="36">
        <f t="shared" si="225"/>
        <v>1.6235571376399605E-192</v>
      </c>
      <c r="X386" s="36"/>
      <c r="Y386" s="37">
        <v>0</v>
      </c>
      <c r="Z386" s="37">
        <v>0</v>
      </c>
      <c r="AA386" s="37">
        <v>21</v>
      </c>
      <c r="AB386" s="37">
        <v>49</v>
      </c>
      <c r="AC386" s="37">
        <v>190</v>
      </c>
      <c r="AD386" s="37">
        <v>110</v>
      </c>
      <c r="AE386" s="37">
        <v>180</v>
      </c>
      <c r="AF386" s="37">
        <v>123</v>
      </c>
      <c r="AG386" s="37">
        <v>190</v>
      </c>
      <c r="AH386" s="37">
        <v>73</v>
      </c>
      <c r="AI386" s="37">
        <v>88</v>
      </c>
      <c r="AJ386" s="37">
        <v>68</v>
      </c>
      <c r="AK386" s="37">
        <v>191</v>
      </c>
      <c r="AL386" s="37">
        <v>142</v>
      </c>
      <c r="AM386" s="30">
        <v>1425</v>
      </c>
      <c r="AO386" s="37">
        <v>0</v>
      </c>
      <c r="AP386" s="37">
        <v>0</v>
      </c>
      <c r="AQ386" s="37">
        <v>0</v>
      </c>
      <c r="AR386" s="37">
        <v>1</v>
      </c>
      <c r="AS386" s="37">
        <v>1</v>
      </c>
      <c r="AT386" s="37">
        <v>0</v>
      </c>
      <c r="AU386" s="37">
        <v>0</v>
      </c>
      <c r="AV386" s="37">
        <v>0</v>
      </c>
      <c r="AW386" s="37">
        <v>0</v>
      </c>
      <c r="AX386" s="37">
        <v>0</v>
      </c>
      <c r="AY386" s="37">
        <v>1</v>
      </c>
      <c r="AZ386" s="37">
        <v>1</v>
      </c>
      <c r="BA386" s="37">
        <v>1</v>
      </c>
      <c r="BB386" s="37">
        <v>0</v>
      </c>
      <c r="BC386" s="37">
        <v>0</v>
      </c>
      <c r="BD386" s="37">
        <v>1</v>
      </c>
      <c r="BE386" s="37">
        <v>0</v>
      </c>
      <c r="BF386" s="37">
        <v>1</v>
      </c>
      <c r="BG386" s="37">
        <v>0</v>
      </c>
      <c r="BH386" s="30">
        <f t="shared" si="232"/>
        <v>7</v>
      </c>
      <c r="BI386" s="37">
        <f t="shared" si="222"/>
        <v>2</v>
      </c>
      <c r="BJ386" s="37">
        <f t="shared" si="226"/>
        <v>5</v>
      </c>
      <c r="BK386" s="13">
        <f t="shared" si="223"/>
        <v>7</v>
      </c>
      <c r="BL386" s="38">
        <f t="shared" si="230"/>
        <v>1.8400441417478879</v>
      </c>
      <c r="BM386" s="38">
        <f t="shared" si="231"/>
        <v>5.159955858252113</v>
      </c>
      <c r="BN386" s="39">
        <f t="shared" si="224"/>
        <v>0.8907583018753171</v>
      </c>
      <c r="BO386" s="40"/>
      <c r="BP386" s="13">
        <v>4.18</v>
      </c>
      <c r="BQ386" s="40">
        <v>8.02</v>
      </c>
      <c r="BR386" s="41"/>
      <c r="BS386" s="41"/>
      <c r="BT386" s="41"/>
      <c r="BU386" s="41"/>
      <c r="BV386" s="41"/>
      <c r="BW386" s="41"/>
      <c r="BY386" s="40"/>
      <c r="BZ386" s="40"/>
      <c r="CA386" s="40"/>
    </row>
    <row r="387" spans="1:79" ht="15.75">
      <c r="A387" s="29" t="s">
        <v>276</v>
      </c>
      <c r="B387" s="129" t="s">
        <v>276</v>
      </c>
      <c r="C387" s="30"/>
      <c r="D387" s="31" t="s">
        <v>332</v>
      </c>
      <c r="E387" s="31" t="s">
        <v>597</v>
      </c>
      <c r="F387" s="31" t="s">
        <v>815</v>
      </c>
      <c r="G387" s="32">
        <f t="shared" si="227"/>
        <v>3.4840077128093316</v>
      </c>
      <c r="H387" s="32"/>
      <c r="I387" s="59" t="s">
        <v>756</v>
      </c>
      <c r="J387" s="34" t="s">
        <v>701</v>
      </c>
      <c r="K387" s="33">
        <v>5</v>
      </c>
      <c r="L387" s="2">
        <v>85</v>
      </c>
      <c r="M387" s="33">
        <v>33</v>
      </c>
      <c r="N387" s="2">
        <v>263</v>
      </c>
      <c r="O387" s="33">
        <v>2</v>
      </c>
      <c r="P387" s="2">
        <v>22</v>
      </c>
      <c r="Q387" s="33">
        <v>6</v>
      </c>
      <c r="R387" s="2">
        <v>23</v>
      </c>
      <c r="S387" s="33">
        <f t="shared" si="212"/>
        <v>114</v>
      </c>
      <c r="T387" s="33">
        <f t="shared" si="213"/>
        <v>325</v>
      </c>
      <c r="U387" s="35">
        <f t="shared" si="228"/>
        <v>241.43759652601446</v>
      </c>
      <c r="V387" s="35">
        <f t="shared" si="229"/>
        <v>197.56240347398554</v>
      </c>
      <c r="W387" s="36">
        <f t="shared" si="225"/>
        <v>2.265035565016753E-34</v>
      </c>
      <c r="X387" s="36"/>
      <c r="Y387" s="37">
        <v>28</v>
      </c>
      <c r="Z387" s="37">
        <v>115</v>
      </c>
      <c r="AA387" s="37">
        <v>4</v>
      </c>
      <c r="AB387" s="37">
        <v>11</v>
      </c>
      <c r="AC387" s="37">
        <v>27</v>
      </c>
      <c r="AD387" s="37">
        <v>28</v>
      </c>
      <c r="AE387" s="37">
        <v>25</v>
      </c>
      <c r="AF387" s="37">
        <v>21</v>
      </c>
      <c r="AG387" s="37">
        <v>9</v>
      </c>
      <c r="AH387" s="37">
        <v>19</v>
      </c>
      <c r="AI387" s="37">
        <v>3</v>
      </c>
      <c r="AJ387" s="37">
        <v>8</v>
      </c>
      <c r="AK387" s="37">
        <v>3</v>
      </c>
      <c r="AL387" s="37">
        <v>8</v>
      </c>
      <c r="AM387" s="30">
        <v>309</v>
      </c>
      <c r="AO387" s="37">
        <v>12</v>
      </c>
      <c r="AP387" s="37">
        <v>4</v>
      </c>
      <c r="AQ387" s="37">
        <v>1</v>
      </c>
      <c r="AR387" s="37">
        <v>6</v>
      </c>
      <c r="AS387" s="37">
        <v>5</v>
      </c>
      <c r="AT387" s="37">
        <v>16</v>
      </c>
      <c r="AU387" s="37">
        <v>23</v>
      </c>
      <c r="AV387" s="37">
        <v>9</v>
      </c>
      <c r="AW387" s="37">
        <v>7</v>
      </c>
      <c r="AX387" s="37">
        <v>30</v>
      </c>
      <c r="AY387" s="37">
        <v>10</v>
      </c>
      <c r="AZ387" s="37">
        <v>12</v>
      </c>
      <c r="BA387" s="37">
        <v>19</v>
      </c>
      <c r="BB387" s="37">
        <v>6</v>
      </c>
      <c r="BC387" s="37">
        <v>12</v>
      </c>
      <c r="BD387" s="37">
        <v>8</v>
      </c>
      <c r="BE387" s="37">
        <v>12</v>
      </c>
      <c r="BF387" s="37">
        <v>7</v>
      </c>
      <c r="BG387" s="37">
        <v>12</v>
      </c>
      <c r="BH387" s="30">
        <f t="shared" si="232"/>
        <v>211</v>
      </c>
      <c r="BI387" s="37">
        <f t="shared" si="222"/>
        <v>66</v>
      </c>
      <c r="BJ387" s="37">
        <f t="shared" si="226"/>
        <v>110</v>
      </c>
      <c r="BK387" s="13">
        <f t="shared" si="223"/>
        <v>176</v>
      </c>
      <c r="BL387" s="38">
        <f t="shared" si="230"/>
        <v>46.26396699251832</v>
      </c>
      <c r="BM387" s="38">
        <f t="shared" si="231"/>
        <v>129.7360330074817</v>
      </c>
      <c r="BN387" s="39">
        <f t="shared" si="224"/>
        <v>0.0007259313374480956</v>
      </c>
      <c r="BO387" s="40"/>
      <c r="BP387" s="13">
        <v>5.16</v>
      </c>
      <c r="BQ387" s="40">
        <v>3.58</v>
      </c>
      <c r="BR387" s="41"/>
      <c r="BS387" s="41"/>
      <c r="BT387" s="41"/>
      <c r="BU387" s="41"/>
      <c r="BV387" s="41"/>
      <c r="BW387" s="41"/>
      <c r="BY387" s="40"/>
      <c r="BZ387" s="40"/>
      <c r="CA387" s="40"/>
    </row>
    <row r="388" spans="1:79" ht="15.75">
      <c r="A388" s="29" t="s">
        <v>142</v>
      </c>
      <c r="B388" s="130" t="s">
        <v>142</v>
      </c>
      <c r="D388" s="31" t="s">
        <v>598</v>
      </c>
      <c r="E388" s="31" t="s">
        <v>814</v>
      </c>
      <c r="F388" s="31" t="s">
        <v>816</v>
      </c>
      <c r="G388" s="32">
        <f t="shared" si="227"/>
        <v>7.494396078086505</v>
      </c>
      <c r="H388" s="32"/>
      <c r="I388" s="59" t="s">
        <v>756</v>
      </c>
      <c r="J388" s="34" t="s">
        <v>701</v>
      </c>
      <c r="K388" s="33">
        <v>0</v>
      </c>
      <c r="L388" s="2">
        <v>1</v>
      </c>
      <c r="M388" s="33">
        <v>0</v>
      </c>
      <c r="N388" s="2">
        <v>2</v>
      </c>
      <c r="O388" s="33">
        <v>110</v>
      </c>
      <c r="P388" s="2">
        <v>123</v>
      </c>
      <c r="Q388" s="33">
        <v>288</v>
      </c>
      <c r="R388" s="2">
        <v>1145</v>
      </c>
      <c r="S388" s="33">
        <f t="shared" si="212"/>
        <v>234</v>
      </c>
      <c r="T388" s="33">
        <f t="shared" si="213"/>
        <v>1435</v>
      </c>
      <c r="U388" s="35">
        <f t="shared" si="228"/>
        <v>917.9028441957133</v>
      </c>
      <c r="V388" s="35">
        <f t="shared" si="229"/>
        <v>751.0971558042867</v>
      </c>
      <c r="W388" s="36">
        <f t="shared" si="225"/>
        <v>3.1912413918097605E-248</v>
      </c>
      <c r="X388" s="36"/>
      <c r="Y388" s="34">
        <v>0</v>
      </c>
      <c r="Z388" s="34">
        <v>0</v>
      </c>
      <c r="AA388" s="34">
        <v>0</v>
      </c>
      <c r="AB388" s="34">
        <v>0</v>
      </c>
      <c r="AC388" s="34">
        <v>1</v>
      </c>
      <c r="AD388" s="34">
        <v>2</v>
      </c>
      <c r="AE388" s="34">
        <v>1</v>
      </c>
      <c r="AF388" s="34">
        <v>0</v>
      </c>
      <c r="AG388" s="34">
        <v>23</v>
      </c>
      <c r="AH388" s="34">
        <v>13</v>
      </c>
      <c r="AI388" s="34">
        <v>18</v>
      </c>
      <c r="AJ388" s="34">
        <v>65</v>
      </c>
      <c r="AK388" s="34">
        <v>2</v>
      </c>
      <c r="AL388" s="34">
        <v>13</v>
      </c>
      <c r="AM388" s="33">
        <v>138</v>
      </c>
      <c r="AO388" s="37">
        <v>0</v>
      </c>
      <c r="AP388" s="37">
        <v>0</v>
      </c>
      <c r="AQ388" s="37">
        <v>0</v>
      </c>
      <c r="AR388" s="37">
        <v>0</v>
      </c>
      <c r="AS388" s="37">
        <v>0</v>
      </c>
      <c r="AT388" s="37">
        <v>0</v>
      </c>
      <c r="AU388" s="37">
        <v>0</v>
      </c>
      <c r="AV388" s="37">
        <v>0</v>
      </c>
      <c r="AW388" s="37">
        <v>0</v>
      </c>
      <c r="AX388" s="37">
        <v>0</v>
      </c>
      <c r="AY388" s="37">
        <v>0</v>
      </c>
      <c r="AZ388" s="37">
        <v>0</v>
      </c>
      <c r="BA388" s="37">
        <v>0</v>
      </c>
      <c r="BB388" s="37">
        <v>0</v>
      </c>
      <c r="BC388" s="37">
        <v>0</v>
      </c>
      <c r="BD388" s="37">
        <v>0</v>
      </c>
      <c r="BE388" s="37">
        <v>0</v>
      </c>
      <c r="BF388" s="37">
        <v>0</v>
      </c>
      <c r="BG388" s="37">
        <v>0</v>
      </c>
      <c r="BH388" s="30">
        <f t="shared" si="232"/>
        <v>0</v>
      </c>
      <c r="BI388" s="37">
        <f t="shared" si="222"/>
      </c>
      <c r="BJ388" s="37">
        <f t="shared" si="226"/>
      </c>
      <c r="BL388" s="38"/>
      <c r="BM388" s="38"/>
      <c r="BN388" s="39"/>
      <c r="BO388" s="40"/>
      <c r="BP388" s="13">
        <v>2.43</v>
      </c>
      <c r="BQ388" s="40">
        <v>12.4</v>
      </c>
      <c r="BR388" s="41"/>
      <c r="BS388" s="41"/>
      <c r="BT388" s="41"/>
      <c r="BU388" s="41"/>
      <c r="BV388" s="41"/>
      <c r="BW388" s="41"/>
      <c r="BY388" s="40"/>
      <c r="BZ388" s="40"/>
      <c r="CA388" s="40"/>
    </row>
    <row r="389" spans="1:79" ht="15.75">
      <c r="A389" s="29" t="s">
        <v>810</v>
      </c>
      <c r="B389" s="129" t="s">
        <v>810</v>
      </c>
      <c r="C389" s="30"/>
      <c r="D389" s="31" t="s">
        <v>821</v>
      </c>
      <c r="E389" s="31" t="s">
        <v>817</v>
      </c>
      <c r="F389" s="31" t="s">
        <v>536</v>
      </c>
      <c r="G389" s="32">
        <f t="shared" si="227"/>
        <v>15.9793078274231</v>
      </c>
      <c r="H389" s="32"/>
      <c r="I389" s="59" t="s">
        <v>756</v>
      </c>
      <c r="J389" s="34" t="s">
        <v>701</v>
      </c>
      <c r="K389" s="33">
        <v>0</v>
      </c>
      <c r="L389" s="2">
        <v>15</v>
      </c>
      <c r="M389" s="33">
        <v>5</v>
      </c>
      <c r="N389" s="2">
        <v>78</v>
      </c>
      <c r="O389" s="33">
        <v>6</v>
      </c>
      <c r="P389" s="2">
        <v>32</v>
      </c>
      <c r="Q389" s="33">
        <v>66</v>
      </c>
      <c r="R389" s="2">
        <v>544</v>
      </c>
      <c r="S389" s="33">
        <f t="shared" si="212"/>
        <v>53</v>
      </c>
      <c r="T389" s="33">
        <f t="shared" si="213"/>
        <v>693</v>
      </c>
      <c r="U389" s="35">
        <f t="shared" si="228"/>
        <v>410.2789225704027</v>
      </c>
      <c r="V389" s="35">
        <f t="shared" si="229"/>
        <v>335.7210774295973</v>
      </c>
      <c r="W389" s="36">
        <f aca="true" t="shared" si="233" ref="W389:W401">CHITEST(S389:T389,U389:V389)</f>
        <v>2.277553608753896E-152</v>
      </c>
      <c r="X389" s="36"/>
      <c r="Y389" s="37">
        <v>0</v>
      </c>
      <c r="Z389" s="37">
        <v>2</v>
      </c>
      <c r="AA389" s="37">
        <v>3</v>
      </c>
      <c r="AB389" s="37">
        <v>10</v>
      </c>
      <c r="AC389" s="37">
        <v>15</v>
      </c>
      <c r="AD389" s="37">
        <v>14</v>
      </c>
      <c r="AE389" s="37">
        <v>24</v>
      </c>
      <c r="AF389" s="37">
        <v>26</v>
      </c>
      <c r="AG389" s="37">
        <v>15</v>
      </c>
      <c r="AH389" s="37">
        <v>11</v>
      </c>
      <c r="AI389" s="37">
        <v>15</v>
      </c>
      <c r="AJ389" s="37">
        <v>10</v>
      </c>
      <c r="AK389" s="37">
        <v>17</v>
      </c>
      <c r="AL389" s="37">
        <v>15</v>
      </c>
      <c r="AM389" s="30">
        <v>177</v>
      </c>
      <c r="AO389" s="37">
        <v>5</v>
      </c>
      <c r="AP389" s="37">
        <v>5</v>
      </c>
      <c r="AQ389" s="37">
        <v>3</v>
      </c>
      <c r="AR389" s="37">
        <v>3</v>
      </c>
      <c r="AS389" s="37">
        <v>3</v>
      </c>
      <c r="AT389" s="37">
        <v>15</v>
      </c>
      <c r="AU389" s="37">
        <v>4</v>
      </c>
      <c r="AV389" s="37">
        <v>4</v>
      </c>
      <c r="AW389" s="37">
        <v>1</v>
      </c>
      <c r="AX389" s="37">
        <v>0</v>
      </c>
      <c r="AY389" s="37">
        <v>0</v>
      </c>
      <c r="AZ389" s="37">
        <v>5</v>
      </c>
      <c r="BA389" s="37">
        <v>2</v>
      </c>
      <c r="BB389" s="37">
        <v>4</v>
      </c>
      <c r="BC389" s="37">
        <v>3</v>
      </c>
      <c r="BD389" s="37">
        <v>3</v>
      </c>
      <c r="BE389" s="37">
        <v>2</v>
      </c>
      <c r="BF389" s="37">
        <v>1</v>
      </c>
      <c r="BG389" s="37">
        <v>2</v>
      </c>
      <c r="BH389" s="30">
        <f t="shared" si="232"/>
        <v>65</v>
      </c>
      <c r="BI389" s="37">
        <f t="shared" si="222"/>
        <v>30</v>
      </c>
      <c r="BJ389" s="37">
        <f t="shared" si="226"/>
        <v>27</v>
      </c>
      <c r="BK389" s="13">
        <f t="shared" si="223"/>
        <v>57</v>
      </c>
      <c r="BL389" s="38">
        <f aca="true" t="shared" si="234" ref="BL389:BL401">BK389*($BI$412/($BI$412+$BJ$412))</f>
        <v>14.98321658280423</v>
      </c>
      <c r="BM389" s="38">
        <f aca="true" t="shared" si="235" ref="BM389:BM401">BK389*($BJ$412/($BI$412+$BJ$412))</f>
        <v>42.016783417195775</v>
      </c>
      <c r="BN389" s="39">
        <f t="shared" si="224"/>
        <v>6.226052376875611E-06</v>
      </c>
      <c r="BO389" s="40"/>
      <c r="BP389" s="13">
        <v>10.96</v>
      </c>
      <c r="BQ389" s="40">
        <v>17.74</v>
      </c>
      <c r="BR389" s="41"/>
      <c r="BS389" s="41"/>
      <c r="BT389" s="41"/>
      <c r="BU389" s="41"/>
      <c r="BV389" s="41"/>
      <c r="BW389" s="41"/>
      <c r="BY389" s="40"/>
      <c r="BZ389" s="40"/>
      <c r="CA389" s="40"/>
    </row>
    <row r="390" spans="1:79" ht="15.75">
      <c r="A390" s="29" t="s">
        <v>25</v>
      </c>
      <c r="B390" s="129" t="s">
        <v>25</v>
      </c>
      <c r="C390" s="30"/>
      <c r="D390" s="31" t="s">
        <v>332</v>
      </c>
      <c r="E390" s="31" t="s">
        <v>784</v>
      </c>
      <c r="F390" s="31" t="s">
        <v>816</v>
      </c>
      <c r="G390" s="32">
        <f t="shared" si="227"/>
        <v>3.055206763540492</v>
      </c>
      <c r="H390" s="32"/>
      <c r="I390" s="59" t="s">
        <v>756</v>
      </c>
      <c r="J390" s="34" t="s">
        <v>701</v>
      </c>
      <c r="K390" s="33">
        <v>0</v>
      </c>
      <c r="L390" s="2">
        <v>10</v>
      </c>
      <c r="M390" s="33">
        <v>4</v>
      </c>
      <c r="N390" s="2">
        <v>9</v>
      </c>
      <c r="O390" s="33">
        <v>1</v>
      </c>
      <c r="P390" s="2">
        <v>11</v>
      </c>
      <c r="Q390" s="33">
        <v>10</v>
      </c>
      <c r="R390" s="2">
        <v>32</v>
      </c>
      <c r="S390" s="33">
        <f t="shared" si="212"/>
        <v>22</v>
      </c>
      <c r="T390" s="33">
        <f t="shared" si="213"/>
        <v>55</v>
      </c>
      <c r="U390" s="35">
        <f t="shared" si="228"/>
        <v>42.347824447615295</v>
      </c>
      <c r="V390" s="35">
        <f t="shared" si="229"/>
        <v>34.652175552384705</v>
      </c>
      <c r="W390" s="36">
        <f t="shared" si="233"/>
        <v>3.146203289662241E-06</v>
      </c>
      <c r="X390" s="36"/>
      <c r="Y390" s="37">
        <v>13</v>
      </c>
      <c r="Z390" s="37">
        <v>3</v>
      </c>
      <c r="AA390" s="37">
        <v>4</v>
      </c>
      <c r="AB390" s="37">
        <v>4</v>
      </c>
      <c r="AC390" s="37">
        <v>2</v>
      </c>
      <c r="AD390" s="37">
        <v>3</v>
      </c>
      <c r="AE390" s="37">
        <v>3</v>
      </c>
      <c r="AF390" s="37">
        <v>2</v>
      </c>
      <c r="AG390" s="37">
        <v>2</v>
      </c>
      <c r="AH390" s="37">
        <v>4</v>
      </c>
      <c r="AI390" s="37">
        <v>0</v>
      </c>
      <c r="AJ390" s="37">
        <v>3</v>
      </c>
      <c r="AK390" s="37">
        <v>0</v>
      </c>
      <c r="AL390" s="37">
        <v>4</v>
      </c>
      <c r="AM390" s="30">
        <v>47</v>
      </c>
      <c r="AO390" s="37">
        <v>1</v>
      </c>
      <c r="AP390" s="37">
        <v>1</v>
      </c>
      <c r="AQ390" s="37">
        <v>0</v>
      </c>
      <c r="AR390" s="37">
        <v>1</v>
      </c>
      <c r="AS390" s="37">
        <v>1</v>
      </c>
      <c r="AT390" s="37">
        <v>3</v>
      </c>
      <c r="AU390" s="37">
        <v>2</v>
      </c>
      <c r="AV390" s="37">
        <v>0</v>
      </c>
      <c r="AW390" s="37">
        <v>0</v>
      </c>
      <c r="AX390" s="37">
        <v>5</v>
      </c>
      <c r="AY390" s="37">
        <v>1</v>
      </c>
      <c r="AZ390" s="37">
        <v>3</v>
      </c>
      <c r="BA390" s="37">
        <v>4</v>
      </c>
      <c r="BB390" s="37">
        <v>2</v>
      </c>
      <c r="BC390" s="37">
        <v>0</v>
      </c>
      <c r="BD390" s="37">
        <v>4</v>
      </c>
      <c r="BE390" s="37">
        <v>0</v>
      </c>
      <c r="BF390" s="37">
        <v>0</v>
      </c>
      <c r="BG390" s="37">
        <v>1</v>
      </c>
      <c r="BH390" s="30">
        <f t="shared" si="232"/>
        <v>29</v>
      </c>
      <c r="BI390" s="37">
        <f t="shared" si="222"/>
        <v>7</v>
      </c>
      <c r="BJ390" s="37">
        <f t="shared" si="226"/>
        <v>16</v>
      </c>
      <c r="BK390" s="13">
        <f t="shared" si="223"/>
        <v>23</v>
      </c>
      <c r="BL390" s="38">
        <f t="shared" si="234"/>
        <v>6.045859322885917</v>
      </c>
      <c r="BM390" s="38">
        <f t="shared" si="235"/>
        <v>16.954140677114083</v>
      </c>
      <c r="BN390" s="39">
        <f t="shared" si="224"/>
        <v>0.651290737032864</v>
      </c>
      <c r="BO390" s="40"/>
      <c r="BP390" s="13">
        <v>12.97</v>
      </c>
      <c r="BQ390" s="40">
        <v>2.62</v>
      </c>
      <c r="BR390" s="41"/>
      <c r="BS390" s="41"/>
      <c r="BT390" s="41"/>
      <c r="BU390" s="41"/>
      <c r="BV390" s="41"/>
      <c r="BW390" s="41"/>
      <c r="BY390" s="40"/>
      <c r="BZ390" s="40"/>
      <c r="CA390" s="40"/>
    </row>
    <row r="391" spans="1:79" ht="15.75">
      <c r="A391" s="29" t="s">
        <v>298</v>
      </c>
      <c r="B391" s="129" t="s">
        <v>298</v>
      </c>
      <c r="C391" s="30"/>
      <c r="D391" s="31" t="s">
        <v>814</v>
      </c>
      <c r="E391" s="31" t="s">
        <v>593</v>
      </c>
      <c r="F391" s="31" t="s">
        <v>536</v>
      </c>
      <c r="G391" s="32">
        <f t="shared" si="227"/>
        <v>13.442909759578162</v>
      </c>
      <c r="H391" s="32"/>
      <c r="I391" s="59" t="s">
        <v>756</v>
      </c>
      <c r="J391" s="34" t="s">
        <v>701</v>
      </c>
      <c r="K391" s="33">
        <v>0</v>
      </c>
      <c r="L391" s="2">
        <v>13</v>
      </c>
      <c r="M391" s="33">
        <v>7</v>
      </c>
      <c r="N391" s="2">
        <v>110</v>
      </c>
      <c r="O391" s="33">
        <v>1</v>
      </c>
      <c r="P391" s="2">
        <v>5</v>
      </c>
      <c r="Q391" s="33">
        <v>10</v>
      </c>
      <c r="R391" s="2">
        <v>82</v>
      </c>
      <c r="S391" s="33">
        <f t="shared" si="212"/>
        <v>19</v>
      </c>
      <c r="T391" s="33">
        <f t="shared" si="213"/>
        <v>209</v>
      </c>
      <c r="U391" s="35">
        <f t="shared" si="228"/>
        <v>125.3935581046271</v>
      </c>
      <c r="V391" s="35">
        <f t="shared" si="229"/>
        <v>102.6064418953729</v>
      </c>
      <c r="W391" s="36">
        <f t="shared" si="233"/>
        <v>1.5503809879242842E-45</v>
      </c>
      <c r="X391" s="36"/>
      <c r="Y391" s="37">
        <v>0</v>
      </c>
      <c r="Z391" s="37">
        <v>0</v>
      </c>
      <c r="AA391" s="37">
        <v>0</v>
      </c>
      <c r="AB391" s="37">
        <v>0</v>
      </c>
      <c r="AC391" s="37">
        <v>1</v>
      </c>
      <c r="AD391" s="37">
        <v>1</v>
      </c>
      <c r="AE391" s="37">
        <v>3</v>
      </c>
      <c r="AF391" s="37">
        <v>0</v>
      </c>
      <c r="AG391" s="37">
        <v>0</v>
      </c>
      <c r="AH391" s="37">
        <v>0</v>
      </c>
      <c r="AI391" s="37">
        <v>0</v>
      </c>
      <c r="AJ391" s="37">
        <v>0</v>
      </c>
      <c r="AK391" s="37">
        <v>0</v>
      </c>
      <c r="AL391" s="37">
        <v>0</v>
      </c>
      <c r="AM391" s="30">
        <v>5</v>
      </c>
      <c r="AO391" s="37">
        <v>3</v>
      </c>
      <c r="AP391" s="37">
        <v>0</v>
      </c>
      <c r="AQ391" s="37">
        <v>0</v>
      </c>
      <c r="AR391" s="37">
        <v>2</v>
      </c>
      <c r="AS391" s="37">
        <v>1</v>
      </c>
      <c r="AT391" s="37">
        <v>6</v>
      </c>
      <c r="AU391" s="37">
        <v>1</v>
      </c>
      <c r="AV391" s="37">
        <v>1</v>
      </c>
      <c r="AW391" s="37">
        <v>1</v>
      </c>
      <c r="AX391" s="37">
        <v>3</v>
      </c>
      <c r="AY391" s="37">
        <v>0</v>
      </c>
      <c r="AZ391" s="37">
        <v>2</v>
      </c>
      <c r="BA391" s="37">
        <v>2</v>
      </c>
      <c r="BB391" s="37">
        <v>2</v>
      </c>
      <c r="BC391" s="37">
        <v>2</v>
      </c>
      <c r="BD391" s="37">
        <v>0</v>
      </c>
      <c r="BE391" s="37">
        <v>1</v>
      </c>
      <c r="BF391" s="37">
        <v>2</v>
      </c>
      <c r="BG391" s="37">
        <v>6</v>
      </c>
      <c r="BH391" s="30">
        <f t="shared" si="232"/>
        <v>35</v>
      </c>
      <c r="BI391" s="37">
        <f t="shared" si="222"/>
        <v>12</v>
      </c>
      <c r="BJ391" s="37">
        <f t="shared" si="226"/>
        <v>20</v>
      </c>
      <c r="BK391" s="13">
        <f t="shared" si="223"/>
        <v>32</v>
      </c>
      <c r="BL391" s="38">
        <f t="shared" si="234"/>
        <v>8.411630362276059</v>
      </c>
      <c r="BM391" s="38">
        <f t="shared" si="235"/>
        <v>23.588369637723943</v>
      </c>
      <c r="BN391" s="39">
        <f t="shared" si="224"/>
        <v>0.14956675167123953</v>
      </c>
      <c r="BO391" s="40"/>
      <c r="BP391" s="13">
        <v>15.75</v>
      </c>
      <c r="BQ391" s="40">
        <v>14.3</v>
      </c>
      <c r="BR391" s="41"/>
      <c r="BS391" s="41"/>
      <c r="BT391" s="41"/>
      <c r="BU391" s="41"/>
      <c r="BV391" s="41"/>
      <c r="BW391" s="41"/>
      <c r="BY391" s="40"/>
      <c r="BZ391" s="40"/>
      <c r="CA391" s="40"/>
    </row>
    <row r="392" spans="1:79" ht="15.75">
      <c r="A392" s="29" t="s">
        <v>290</v>
      </c>
      <c r="B392" s="129" t="s">
        <v>290</v>
      </c>
      <c r="C392" s="30"/>
      <c r="D392" s="31" t="s">
        <v>332</v>
      </c>
      <c r="E392" s="31" t="s">
        <v>587</v>
      </c>
      <c r="F392" s="31" t="s">
        <v>536</v>
      </c>
      <c r="G392" s="32">
        <f t="shared" si="227"/>
        <v>4.124807382761771</v>
      </c>
      <c r="H392" s="32"/>
      <c r="I392" s="59" t="s">
        <v>756</v>
      </c>
      <c r="J392" s="34" t="s">
        <v>993</v>
      </c>
      <c r="K392" s="33">
        <v>66</v>
      </c>
      <c r="L392" s="2">
        <v>276</v>
      </c>
      <c r="M392" s="33">
        <v>300</v>
      </c>
      <c r="N392" s="2">
        <v>520</v>
      </c>
      <c r="O392" s="33">
        <v>77</v>
      </c>
      <c r="P392" s="2">
        <v>130</v>
      </c>
      <c r="Q392" s="33">
        <v>431</v>
      </c>
      <c r="R392" s="2">
        <v>602</v>
      </c>
      <c r="S392" s="33">
        <f aca="true" t="shared" si="236" ref="S392:S409">K392+L392+O392+P392</f>
        <v>549</v>
      </c>
      <c r="T392" s="33">
        <f aca="true" t="shared" si="237" ref="T392:T408">M392++N392+Q392+R392</f>
        <v>1853</v>
      </c>
      <c r="U392" s="35">
        <f t="shared" si="228"/>
        <v>1321.032134067168</v>
      </c>
      <c r="V392" s="35">
        <f t="shared" si="229"/>
        <v>1080.967865932832</v>
      </c>
      <c r="W392" s="36">
        <f t="shared" si="233"/>
        <v>4.945300977077808E-220</v>
      </c>
      <c r="X392" s="36"/>
      <c r="Y392" s="37">
        <v>85</v>
      </c>
      <c r="Z392" s="37">
        <v>196</v>
      </c>
      <c r="AA392" s="37">
        <v>33</v>
      </c>
      <c r="AB392" s="37">
        <v>39</v>
      </c>
      <c r="AC392" s="37">
        <v>23</v>
      </c>
      <c r="AD392" s="37">
        <v>54</v>
      </c>
      <c r="AE392" s="37">
        <v>60</v>
      </c>
      <c r="AF392" s="37">
        <v>28</v>
      </c>
      <c r="AG392" s="37">
        <v>7</v>
      </c>
      <c r="AH392" s="37">
        <v>54</v>
      </c>
      <c r="AI392" s="37">
        <v>7</v>
      </c>
      <c r="AJ392" s="37">
        <v>114</v>
      </c>
      <c r="AK392" s="37">
        <v>19</v>
      </c>
      <c r="AL392" s="37">
        <v>78</v>
      </c>
      <c r="AM392" s="30">
        <v>797</v>
      </c>
      <c r="AO392" s="37">
        <v>99</v>
      </c>
      <c r="AP392" s="37">
        <v>7</v>
      </c>
      <c r="AQ392" s="37">
        <v>7</v>
      </c>
      <c r="AR392" s="37">
        <v>59</v>
      </c>
      <c r="AS392" s="37">
        <v>25</v>
      </c>
      <c r="AT392" s="37">
        <v>78</v>
      </c>
      <c r="AU392" s="37">
        <v>33</v>
      </c>
      <c r="AV392" s="37">
        <v>31</v>
      </c>
      <c r="AW392" s="37">
        <v>16</v>
      </c>
      <c r="AX392" s="37">
        <v>46</v>
      </c>
      <c r="AY392" s="37">
        <v>39</v>
      </c>
      <c r="AZ392" s="37">
        <v>41</v>
      </c>
      <c r="BA392" s="37">
        <v>125</v>
      </c>
      <c r="BB392" s="37">
        <v>122</v>
      </c>
      <c r="BC392" s="37">
        <v>61</v>
      </c>
      <c r="BD392" s="37">
        <v>89</v>
      </c>
      <c r="BE392" s="37">
        <v>80</v>
      </c>
      <c r="BF392" s="37">
        <v>59</v>
      </c>
      <c r="BG392" s="37">
        <v>111</v>
      </c>
      <c r="BH392" s="30">
        <f aca="true" t="shared" si="238" ref="BH392:BH401">SUM(AO392:BG392)</f>
        <v>1128</v>
      </c>
      <c r="BI392" s="37">
        <f t="shared" si="222"/>
        <v>242</v>
      </c>
      <c r="BJ392" s="37">
        <f t="shared" si="226"/>
        <v>826</v>
      </c>
      <c r="BK392" s="13">
        <f t="shared" si="223"/>
        <v>1068</v>
      </c>
      <c r="BL392" s="38">
        <f t="shared" si="234"/>
        <v>280.73816334096347</v>
      </c>
      <c r="BM392" s="38">
        <f t="shared" si="235"/>
        <v>787.2618366590366</v>
      </c>
      <c r="BN392" s="39">
        <f t="shared" si="224"/>
        <v>0.007084128415552994</v>
      </c>
      <c r="BO392" s="40"/>
      <c r="BP392" s="13">
        <v>4.74</v>
      </c>
      <c r="BQ392" s="40">
        <v>3.7</v>
      </c>
      <c r="BR392" s="41"/>
      <c r="BS392" s="41"/>
      <c r="BT392" s="41"/>
      <c r="BU392" s="41"/>
      <c r="BV392" s="41"/>
      <c r="BW392" s="41"/>
      <c r="BY392" s="40"/>
      <c r="BZ392" s="40"/>
      <c r="CA392" s="40"/>
    </row>
    <row r="393" spans="1:79" ht="15.75">
      <c r="A393" s="29" t="s">
        <v>227</v>
      </c>
      <c r="B393" s="129" t="s">
        <v>227</v>
      </c>
      <c r="C393" s="30"/>
      <c r="D393" s="31" t="s">
        <v>540</v>
      </c>
      <c r="E393" s="31" t="s">
        <v>814</v>
      </c>
      <c r="F393" s="31" t="s">
        <v>816</v>
      </c>
      <c r="G393" s="32">
        <f t="shared" si="227"/>
        <v>2.444165410832393</v>
      </c>
      <c r="H393" s="32"/>
      <c r="I393" s="59" t="s">
        <v>756</v>
      </c>
      <c r="J393" s="34" t="s">
        <v>993</v>
      </c>
      <c r="K393" s="33">
        <v>0</v>
      </c>
      <c r="L393" s="2">
        <v>15</v>
      </c>
      <c r="M393" s="33">
        <v>2</v>
      </c>
      <c r="N393" s="2">
        <v>11</v>
      </c>
      <c r="O393" s="33">
        <v>0</v>
      </c>
      <c r="P393" s="2">
        <v>8</v>
      </c>
      <c r="Q393" s="33">
        <v>9</v>
      </c>
      <c r="R393" s="2">
        <v>24</v>
      </c>
      <c r="S393" s="33">
        <f t="shared" si="236"/>
        <v>23</v>
      </c>
      <c r="T393" s="33">
        <f t="shared" si="237"/>
        <v>46</v>
      </c>
      <c r="U393" s="35">
        <f t="shared" si="228"/>
        <v>37.948050479031885</v>
      </c>
      <c r="V393" s="35">
        <f t="shared" si="229"/>
        <v>31.051949520968115</v>
      </c>
      <c r="W393" s="36">
        <f t="shared" si="233"/>
        <v>0.0002978320167179526</v>
      </c>
      <c r="X393" s="36"/>
      <c r="Y393" s="37">
        <v>5</v>
      </c>
      <c r="Z393" s="37">
        <v>4</v>
      </c>
      <c r="AA393" s="37">
        <v>2</v>
      </c>
      <c r="AB393" s="37">
        <v>5</v>
      </c>
      <c r="AC393" s="37">
        <v>6</v>
      </c>
      <c r="AD393" s="37">
        <v>8</v>
      </c>
      <c r="AE393" s="37">
        <v>5</v>
      </c>
      <c r="AF393" s="37">
        <v>11</v>
      </c>
      <c r="AG393" s="37">
        <v>2</v>
      </c>
      <c r="AH393" s="37">
        <v>7</v>
      </c>
      <c r="AI393" s="37">
        <v>5</v>
      </c>
      <c r="AJ393" s="37">
        <v>15</v>
      </c>
      <c r="AK393" s="37">
        <v>6</v>
      </c>
      <c r="AL393" s="37">
        <v>12</v>
      </c>
      <c r="AM393" s="30">
        <v>93</v>
      </c>
      <c r="AO393" s="37">
        <v>1</v>
      </c>
      <c r="AP393" s="37">
        <v>3</v>
      </c>
      <c r="AQ393" s="37">
        <v>0</v>
      </c>
      <c r="AR393" s="37">
        <v>0</v>
      </c>
      <c r="AS393" s="37">
        <v>0</v>
      </c>
      <c r="AT393" s="37">
        <v>1</v>
      </c>
      <c r="AU393" s="37">
        <v>0</v>
      </c>
      <c r="AV393" s="37">
        <v>0</v>
      </c>
      <c r="AW393" s="37">
        <v>0</v>
      </c>
      <c r="AX393" s="37">
        <v>0</v>
      </c>
      <c r="AY393" s="37">
        <v>1</v>
      </c>
      <c r="AZ393" s="37">
        <v>0</v>
      </c>
      <c r="BA393" s="37">
        <v>1</v>
      </c>
      <c r="BB393" s="37">
        <v>0</v>
      </c>
      <c r="BC393" s="37">
        <v>0</v>
      </c>
      <c r="BD393" s="37">
        <v>0</v>
      </c>
      <c r="BE393" s="37">
        <v>0</v>
      </c>
      <c r="BF393" s="37">
        <v>1</v>
      </c>
      <c r="BG393" s="37">
        <v>0</v>
      </c>
      <c r="BH393" s="30">
        <f t="shared" si="238"/>
        <v>8</v>
      </c>
      <c r="BI393" s="37">
        <f t="shared" si="222"/>
        <v>1</v>
      </c>
      <c r="BJ393" s="37">
        <f t="shared" si="226"/>
        <v>4</v>
      </c>
      <c r="BK393" s="13">
        <f t="shared" si="223"/>
        <v>5</v>
      </c>
      <c r="BL393" s="38">
        <f t="shared" si="234"/>
        <v>1.314317244105634</v>
      </c>
      <c r="BM393" s="38">
        <f t="shared" si="235"/>
        <v>3.685682755894366</v>
      </c>
      <c r="BN393" s="39">
        <f t="shared" si="224"/>
        <v>0.7494738267854534</v>
      </c>
      <c r="BO393" s="40"/>
      <c r="BP393" s="13">
        <v>10.19</v>
      </c>
      <c r="BQ393" s="40">
        <v>2.04</v>
      </c>
      <c r="BR393" s="41"/>
      <c r="BS393" s="41"/>
      <c r="BT393" s="41"/>
      <c r="BU393" s="41"/>
      <c r="BV393" s="41"/>
      <c r="BW393" s="41"/>
      <c r="BY393" s="40"/>
      <c r="BZ393" s="40"/>
      <c r="CA393" s="40"/>
    </row>
    <row r="394" spans="1:79" ht="15.75">
      <c r="A394" s="29" t="s">
        <v>806</v>
      </c>
      <c r="B394" s="129" t="s">
        <v>806</v>
      </c>
      <c r="C394" s="30"/>
      <c r="D394" s="31" t="s">
        <v>331</v>
      </c>
      <c r="E394" s="31" t="s">
        <v>597</v>
      </c>
      <c r="F394" s="31" t="s">
        <v>815</v>
      </c>
      <c r="G394" s="32">
        <f t="shared" si="227"/>
        <v>2.4934429392765947</v>
      </c>
      <c r="H394" s="32"/>
      <c r="I394" s="59" t="s">
        <v>756</v>
      </c>
      <c r="J394" s="34" t="s">
        <v>701</v>
      </c>
      <c r="K394" s="33">
        <v>16</v>
      </c>
      <c r="L394" s="2">
        <v>192</v>
      </c>
      <c r="M394" s="33">
        <v>63</v>
      </c>
      <c r="N394" s="2">
        <v>393</v>
      </c>
      <c r="O394" s="33">
        <v>7</v>
      </c>
      <c r="P394" s="2">
        <v>33</v>
      </c>
      <c r="Q394" s="33">
        <v>10</v>
      </c>
      <c r="R394" s="2">
        <v>40</v>
      </c>
      <c r="S394" s="33">
        <f t="shared" si="236"/>
        <v>248</v>
      </c>
      <c r="T394" s="33">
        <f t="shared" si="237"/>
        <v>506</v>
      </c>
      <c r="U394" s="35">
        <f t="shared" si="228"/>
        <v>414.6786965389861</v>
      </c>
      <c r="V394" s="35">
        <f t="shared" si="229"/>
        <v>339.3213034610139</v>
      </c>
      <c r="W394" s="36">
        <f t="shared" si="233"/>
        <v>3.060868637605112E-34</v>
      </c>
      <c r="X394" s="36"/>
      <c r="Y394" s="37">
        <v>40</v>
      </c>
      <c r="Z394" s="37">
        <v>100</v>
      </c>
      <c r="AA394" s="37">
        <v>12</v>
      </c>
      <c r="AB394" s="37">
        <v>52</v>
      </c>
      <c r="AC394" s="37">
        <v>47</v>
      </c>
      <c r="AD394" s="37">
        <v>93</v>
      </c>
      <c r="AE394" s="37">
        <v>81</v>
      </c>
      <c r="AF394" s="37">
        <v>87</v>
      </c>
      <c r="AG394" s="37">
        <v>23</v>
      </c>
      <c r="AH394" s="37">
        <v>67</v>
      </c>
      <c r="AI394" s="37">
        <v>6</v>
      </c>
      <c r="AJ394" s="37">
        <v>30</v>
      </c>
      <c r="AK394" s="37">
        <v>21</v>
      </c>
      <c r="AL394" s="37">
        <v>51</v>
      </c>
      <c r="AM394" s="30">
        <v>710</v>
      </c>
      <c r="AO394" s="37">
        <v>22</v>
      </c>
      <c r="AP394" s="37">
        <v>6</v>
      </c>
      <c r="AQ394" s="37">
        <v>7</v>
      </c>
      <c r="AR394" s="37">
        <v>18</v>
      </c>
      <c r="AS394" s="37">
        <v>10</v>
      </c>
      <c r="AT394" s="37">
        <v>33</v>
      </c>
      <c r="AU394" s="37">
        <v>43</v>
      </c>
      <c r="AV394" s="37">
        <v>28</v>
      </c>
      <c r="AW394" s="37">
        <v>11</v>
      </c>
      <c r="AX394" s="37">
        <v>64</v>
      </c>
      <c r="AY394" s="37">
        <v>20</v>
      </c>
      <c r="AZ394" s="37">
        <v>20</v>
      </c>
      <c r="BA394" s="37">
        <v>39</v>
      </c>
      <c r="BB394" s="37">
        <v>14</v>
      </c>
      <c r="BC394" s="37">
        <v>22</v>
      </c>
      <c r="BD394" s="37">
        <v>15</v>
      </c>
      <c r="BE394" s="37">
        <v>13</v>
      </c>
      <c r="BF394" s="37">
        <v>11</v>
      </c>
      <c r="BG394" s="37">
        <v>24</v>
      </c>
      <c r="BH394" s="30">
        <f t="shared" si="238"/>
        <v>420</v>
      </c>
      <c r="BI394" s="37">
        <f t="shared" si="222"/>
        <v>143</v>
      </c>
      <c r="BJ394" s="37">
        <f t="shared" si="226"/>
        <v>200</v>
      </c>
      <c r="BK394" s="13">
        <f t="shared" si="223"/>
        <v>343</v>
      </c>
      <c r="BL394" s="38">
        <f t="shared" si="234"/>
        <v>90.1621629456465</v>
      </c>
      <c r="BM394" s="38">
        <f t="shared" si="235"/>
        <v>252.8378370543535</v>
      </c>
      <c r="BN394" s="39">
        <f t="shared" si="224"/>
        <v>9.096468702706189E-11</v>
      </c>
      <c r="BO394" s="40"/>
      <c r="BP394" s="13">
        <v>2.94</v>
      </c>
      <c r="BQ394" s="40">
        <v>2.58</v>
      </c>
      <c r="BR394" s="41"/>
      <c r="BS394" s="41"/>
      <c r="BT394" s="41"/>
      <c r="BU394" s="41"/>
      <c r="BV394" s="41"/>
      <c r="BW394" s="41"/>
      <c r="BY394" s="40"/>
      <c r="BZ394" s="40"/>
      <c r="CA394" s="40"/>
    </row>
    <row r="395" spans="1:79" ht="15.75">
      <c r="A395" s="29" t="s">
        <v>300</v>
      </c>
      <c r="B395" s="129" t="s">
        <v>300</v>
      </c>
      <c r="C395" s="30"/>
      <c r="D395" s="31" t="s">
        <v>1033</v>
      </c>
      <c r="E395" s="31" t="s">
        <v>814</v>
      </c>
      <c r="F395" s="31" t="s">
        <v>536</v>
      </c>
      <c r="G395" s="32">
        <f t="shared" si="227"/>
        <v>5.499372174372884</v>
      </c>
      <c r="H395" s="32"/>
      <c r="I395" s="59" t="s">
        <v>756</v>
      </c>
      <c r="J395" s="34" t="s">
        <v>701</v>
      </c>
      <c r="K395" s="33">
        <v>3</v>
      </c>
      <c r="L395" s="2">
        <v>11</v>
      </c>
      <c r="M395" s="33">
        <v>6</v>
      </c>
      <c r="N395" s="2">
        <v>35</v>
      </c>
      <c r="O395" s="33">
        <v>19</v>
      </c>
      <c r="P395" s="2">
        <v>89</v>
      </c>
      <c r="Q395" s="33">
        <v>99</v>
      </c>
      <c r="R395" s="2">
        <v>409</v>
      </c>
      <c r="S395" s="33">
        <f t="shared" si="236"/>
        <v>122</v>
      </c>
      <c r="T395" s="33">
        <f t="shared" si="237"/>
        <v>549</v>
      </c>
      <c r="U395" s="35">
        <f t="shared" si="228"/>
        <v>369.03104161493326</v>
      </c>
      <c r="V395" s="35">
        <f t="shared" si="229"/>
        <v>301.96895838506674</v>
      </c>
      <c r="W395" s="36">
        <f t="shared" si="233"/>
        <v>6.714617871355496E-82</v>
      </c>
      <c r="X395" s="36"/>
      <c r="Y395" s="37">
        <v>26</v>
      </c>
      <c r="Z395" s="37">
        <v>58</v>
      </c>
      <c r="AA395" s="37">
        <v>12</v>
      </c>
      <c r="AB395" s="37">
        <v>31</v>
      </c>
      <c r="AC395" s="37">
        <v>13</v>
      </c>
      <c r="AD395" s="37">
        <v>17</v>
      </c>
      <c r="AE395" s="37">
        <v>53</v>
      </c>
      <c r="AF395" s="37">
        <v>14</v>
      </c>
      <c r="AG395" s="37">
        <v>24</v>
      </c>
      <c r="AH395" s="37">
        <v>38</v>
      </c>
      <c r="AI395" s="37">
        <v>16</v>
      </c>
      <c r="AJ395" s="37">
        <v>92</v>
      </c>
      <c r="AK395" s="37">
        <v>27</v>
      </c>
      <c r="AL395" s="37">
        <v>55</v>
      </c>
      <c r="AM395" s="30">
        <v>476</v>
      </c>
      <c r="AO395" s="37">
        <v>3</v>
      </c>
      <c r="AP395" s="37">
        <v>0</v>
      </c>
      <c r="AQ395" s="37">
        <v>0</v>
      </c>
      <c r="AR395" s="37">
        <v>2</v>
      </c>
      <c r="AS395" s="37">
        <v>0</v>
      </c>
      <c r="AT395" s="37">
        <v>6</v>
      </c>
      <c r="AU395" s="37">
        <v>1</v>
      </c>
      <c r="AV395" s="37">
        <v>1</v>
      </c>
      <c r="AW395" s="37">
        <v>0</v>
      </c>
      <c r="AX395" s="37">
        <v>4</v>
      </c>
      <c r="AY395" s="37">
        <v>1</v>
      </c>
      <c r="AZ395" s="37">
        <v>0</v>
      </c>
      <c r="BA395" s="37">
        <v>4</v>
      </c>
      <c r="BB395" s="37">
        <v>1</v>
      </c>
      <c r="BC395" s="37">
        <v>1</v>
      </c>
      <c r="BD395" s="37">
        <v>6</v>
      </c>
      <c r="BE395" s="37">
        <v>1</v>
      </c>
      <c r="BF395" s="37">
        <v>4</v>
      </c>
      <c r="BG395" s="37">
        <v>3</v>
      </c>
      <c r="BH395" s="30">
        <f t="shared" si="238"/>
        <v>38</v>
      </c>
      <c r="BI395" s="37">
        <f t="shared" si="222"/>
        <v>10</v>
      </c>
      <c r="BJ395" s="37">
        <f t="shared" si="226"/>
        <v>24</v>
      </c>
      <c r="BK395" s="13">
        <f t="shared" si="223"/>
        <v>34</v>
      </c>
      <c r="BL395" s="38">
        <f t="shared" si="234"/>
        <v>8.937357259918313</v>
      </c>
      <c r="BM395" s="38">
        <f t="shared" si="235"/>
        <v>25.06264274008169</v>
      </c>
      <c r="BN395" s="39">
        <f t="shared" si="224"/>
        <v>0.678868238392754</v>
      </c>
      <c r="BO395" s="40"/>
      <c r="BP395" s="13">
        <v>4.42</v>
      </c>
      <c r="BQ395" s="40">
        <v>5.95</v>
      </c>
      <c r="BR395" s="41"/>
      <c r="BS395" s="41"/>
      <c r="BT395" s="41"/>
      <c r="BU395" s="41"/>
      <c r="BV395" s="41"/>
      <c r="BW395" s="41"/>
      <c r="BY395" s="40"/>
      <c r="BZ395" s="40"/>
      <c r="CA395" s="40"/>
    </row>
    <row r="396" spans="1:79" ht="15.75">
      <c r="A396" s="29" t="s">
        <v>429</v>
      </c>
      <c r="B396" s="130" t="s">
        <v>429</v>
      </c>
      <c r="D396" s="31" t="s">
        <v>784</v>
      </c>
      <c r="E396" s="31" t="s">
        <v>814</v>
      </c>
      <c r="F396" s="31" t="s">
        <v>536</v>
      </c>
      <c r="G396" s="32">
        <f t="shared" si="227"/>
        <v>16.62905395584182</v>
      </c>
      <c r="H396" s="32"/>
      <c r="I396" s="59" t="s">
        <v>756</v>
      </c>
      <c r="J396" s="34" t="s">
        <v>701</v>
      </c>
      <c r="K396" s="33">
        <v>1</v>
      </c>
      <c r="L396" s="2">
        <v>23</v>
      </c>
      <c r="M396" s="33">
        <v>1</v>
      </c>
      <c r="N396" s="2">
        <v>31</v>
      </c>
      <c r="O396" s="33">
        <v>1</v>
      </c>
      <c r="P396" s="2">
        <v>3</v>
      </c>
      <c r="Q396" s="33">
        <v>22</v>
      </c>
      <c r="R396" s="2">
        <v>327</v>
      </c>
      <c r="S396" s="33">
        <f t="shared" si="236"/>
        <v>28</v>
      </c>
      <c r="T396" s="33">
        <f t="shared" si="237"/>
        <v>381</v>
      </c>
      <c r="U396" s="35">
        <f t="shared" si="228"/>
        <v>224.93844414382667</v>
      </c>
      <c r="V396" s="35">
        <f t="shared" si="229"/>
        <v>184.06155585617333</v>
      </c>
      <c r="W396" s="36">
        <f t="shared" si="233"/>
        <v>2.578297453189757E-85</v>
      </c>
      <c r="X396" s="36"/>
      <c r="Y396" s="34">
        <v>0</v>
      </c>
      <c r="Z396" s="34">
        <v>2</v>
      </c>
      <c r="AA396" s="34">
        <v>1</v>
      </c>
      <c r="AB396" s="34">
        <v>2</v>
      </c>
      <c r="AC396" s="34">
        <v>0</v>
      </c>
      <c r="AD396" s="34">
        <v>4</v>
      </c>
      <c r="AE396" s="34">
        <v>3</v>
      </c>
      <c r="AF396" s="34">
        <v>3</v>
      </c>
      <c r="AG396" s="34">
        <v>2</v>
      </c>
      <c r="AH396" s="34">
        <v>2</v>
      </c>
      <c r="AI396" s="34">
        <v>1</v>
      </c>
      <c r="AJ396" s="34">
        <v>3</v>
      </c>
      <c r="AK396" s="34">
        <v>0</v>
      </c>
      <c r="AL396" s="34">
        <v>3</v>
      </c>
      <c r="AM396" s="33">
        <v>26</v>
      </c>
      <c r="AO396" s="37">
        <v>1</v>
      </c>
      <c r="AP396" s="37">
        <v>3</v>
      </c>
      <c r="AQ396" s="37">
        <v>0</v>
      </c>
      <c r="AR396" s="37">
        <v>1</v>
      </c>
      <c r="AS396" s="37">
        <v>3</v>
      </c>
      <c r="AT396" s="37">
        <v>6</v>
      </c>
      <c r="AU396" s="37">
        <v>0</v>
      </c>
      <c r="AV396" s="37">
        <v>3</v>
      </c>
      <c r="AW396" s="37">
        <v>0</v>
      </c>
      <c r="AX396" s="37">
        <v>1</v>
      </c>
      <c r="AY396" s="37">
        <v>1</v>
      </c>
      <c r="AZ396" s="37">
        <v>2</v>
      </c>
      <c r="BA396" s="37">
        <v>2</v>
      </c>
      <c r="BB396" s="37">
        <v>0</v>
      </c>
      <c r="BC396" s="37">
        <v>1</v>
      </c>
      <c r="BD396" s="37">
        <v>2</v>
      </c>
      <c r="BE396" s="37">
        <v>1</v>
      </c>
      <c r="BF396" s="37">
        <v>1</v>
      </c>
      <c r="BG396" s="37">
        <v>0</v>
      </c>
      <c r="BH396" s="30">
        <f t="shared" si="238"/>
        <v>28</v>
      </c>
      <c r="BI396" s="37">
        <f t="shared" si="222"/>
        <v>13</v>
      </c>
      <c r="BJ396" s="37">
        <f t="shared" si="226"/>
        <v>11</v>
      </c>
      <c r="BK396" s="13">
        <f t="shared" si="223"/>
        <v>24</v>
      </c>
      <c r="BL396" s="38">
        <f t="shared" si="234"/>
        <v>6.308722771707044</v>
      </c>
      <c r="BM396" s="38">
        <f t="shared" si="235"/>
        <v>17.691277228292957</v>
      </c>
      <c r="BN396" s="39">
        <f t="shared" si="224"/>
        <v>0.001916503458286984</v>
      </c>
      <c r="BO396" s="40"/>
      <c r="BP396" s="13">
        <v>10.65</v>
      </c>
      <c r="BQ396" s="40">
        <v>18.46</v>
      </c>
      <c r="BR396" s="41"/>
      <c r="BS396" s="41"/>
      <c r="BT396" s="41"/>
      <c r="BU396" s="41"/>
      <c r="BV396" s="41"/>
      <c r="BW396" s="41"/>
      <c r="BY396" s="40"/>
      <c r="BZ396" s="40"/>
      <c r="CA396" s="40"/>
    </row>
    <row r="397" spans="1:79" ht="15.75">
      <c r="A397" s="29" t="s">
        <v>149</v>
      </c>
      <c r="B397" s="129" t="s">
        <v>149</v>
      </c>
      <c r="C397" s="30"/>
      <c r="D397" s="31" t="s">
        <v>539</v>
      </c>
      <c r="E397" s="31" t="s">
        <v>597</v>
      </c>
      <c r="F397" s="31" t="s">
        <v>536</v>
      </c>
      <c r="G397" s="32">
        <f t="shared" si="227"/>
        <v>2.1785746212311135</v>
      </c>
      <c r="H397" s="32"/>
      <c r="I397" s="59" t="s">
        <v>756</v>
      </c>
      <c r="J397" s="34" t="s">
        <v>527</v>
      </c>
      <c r="K397" s="33">
        <v>225</v>
      </c>
      <c r="L397" s="2">
        <v>1021</v>
      </c>
      <c r="M397" s="33">
        <v>583</v>
      </c>
      <c r="N397" s="2">
        <v>1448</v>
      </c>
      <c r="O397" s="33">
        <v>31</v>
      </c>
      <c r="P397" s="2">
        <v>62</v>
      </c>
      <c r="Q397" s="33">
        <v>123</v>
      </c>
      <c r="R397" s="2">
        <v>233</v>
      </c>
      <c r="S397" s="33">
        <f t="shared" si="236"/>
        <v>1339</v>
      </c>
      <c r="T397" s="33">
        <f t="shared" si="237"/>
        <v>2387</v>
      </c>
      <c r="U397" s="35">
        <f t="shared" si="228"/>
        <v>2049.194725867722</v>
      </c>
      <c r="V397" s="35">
        <f t="shared" si="229"/>
        <v>1676.805274132278</v>
      </c>
      <c r="W397" s="36">
        <f t="shared" si="233"/>
        <v>5.858787394265662E-121</v>
      </c>
      <c r="X397" s="36"/>
      <c r="Y397" s="37">
        <v>27</v>
      </c>
      <c r="Z397" s="37">
        <v>28</v>
      </c>
      <c r="AA397" s="37">
        <v>108</v>
      </c>
      <c r="AB397" s="37">
        <v>154</v>
      </c>
      <c r="AC397" s="37">
        <v>89</v>
      </c>
      <c r="AD397" s="37">
        <v>82</v>
      </c>
      <c r="AE397" s="37">
        <v>145</v>
      </c>
      <c r="AF397" s="37">
        <v>98</v>
      </c>
      <c r="AG397" s="37">
        <v>68</v>
      </c>
      <c r="AH397" s="37">
        <v>103</v>
      </c>
      <c r="AI397" s="37">
        <v>30</v>
      </c>
      <c r="AJ397" s="37">
        <v>94</v>
      </c>
      <c r="AK397" s="37">
        <v>70</v>
      </c>
      <c r="AL397" s="37">
        <v>156</v>
      </c>
      <c r="AM397" s="30">
        <v>1252</v>
      </c>
      <c r="AO397" s="37">
        <v>98</v>
      </c>
      <c r="AP397" s="37">
        <v>164</v>
      </c>
      <c r="AQ397" s="37">
        <v>100</v>
      </c>
      <c r="AR397" s="37">
        <v>97</v>
      </c>
      <c r="AS397" s="37">
        <v>58</v>
      </c>
      <c r="AT397" s="37">
        <v>215</v>
      </c>
      <c r="AU397" s="37">
        <v>310</v>
      </c>
      <c r="AV397" s="37">
        <v>182</v>
      </c>
      <c r="AW397" s="37">
        <v>68</v>
      </c>
      <c r="AX397" s="37">
        <v>364</v>
      </c>
      <c r="AY397" s="37">
        <v>251</v>
      </c>
      <c r="AZ397" s="37">
        <v>230</v>
      </c>
      <c r="BA397" s="37">
        <v>350</v>
      </c>
      <c r="BB397" s="37">
        <v>268</v>
      </c>
      <c r="BC397" s="37">
        <v>137</v>
      </c>
      <c r="BD397" s="37">
        <v>138</v>
      </c>
      <c r="BE397" s="37">
        <v>114</v>
      </c>
      <c r="BF397" s="37">
        <v>60</v>
      </c>
      <c r="BG397" s="37">
        <v>137</v>
      </c>
      <c r="BH397" s="30">
        <f t="shared" si="238"/>
        <v>3341</v>
      </c>
      <c r="BI397" s="37">
        <f t="shared" si="222"/>
        <v>930</v>
      </c>
      <c r="BJ397" s="37">
        <f t="shared" si="226"/>
        <v>1783</v>
      </c>
      <c r="BK397" s="13">
        <f t="shared" si="223"/>
        <v>2713</v>
      </c>
      <c r="BL397" s="38">
        <f t="shared" si="234"/>
        <v>713.1485366517171</v>
      </c>
      <c r="BM397" s="38">
        <f t="shared" si="235"/>
        <v>1999.851463348283</v>
      </c>
      <c r="BN397" s="39">
        <f t="shared" si="224"/>
        <v>3.139496431978434E-21</v>
      </c>
      <c r="BO397" s="40"/>
      <c r="BP397" s="13">
        <v>2.56</v>
      </c>
      <c r="BQ397" s="40">
        <v>2.08</v>
      </c>
      <c r="BR397" s="41"/>
      <c r="BS397" s="41"/>
      <c r="BT397" s="41"/>
      <c r="BU397" s="41"/>
      <c r="BV397" s="41"/>
      <c r="BW397" s="41"/>
      <c r="BY397" s="40"/>
      <c r="BZ397" s="40"/>
      <c r="CA397" s="40"/>
    </row>
    <row r="398" spans="1:79" ht="15.75">
      <c r="A398" s="29" t="s">
        <v>650</v>
      </c>
      <c r="B398" s="129" t="s">
        <v>650</v>
      </c>
      <c r="C398" s="30"/>
      <c r="D398" s="31" t="s">
        <v>533</v>
      </c>
      <c r="E398" s="31" t="s">
        <v>814</v>
      </c>
      <c r="F398" s="31" t="s">
        <v>815</v>
      </c>
      <c r="G398" s="32">
        <f t="shared" si="227"/>
        <v>2.352509207926178</v>
      </c>
      <c r="H398" s="32"/>
      <c r="I398" s="59" t="s">
        <v>756</v>
      </c>
      <c r="J398" s="34" t="s">
        <v>701</v>
      </c>
      <c r="K398" s="33">
        <v>1</v>
      </c>
      <c r="L398" s="2">
        <v>38</v>
      </c>
      <c r="M398" s="33">
        <v>9</v>
      </c>
      <c r="N398" s="2">
        <v>63</v>
      </c>
      <c r="O398" s="33">
        <v>0</v>
      </c>
      <c r="P398" s="2">
        <v>1</v>
      </c>
      <c r="Q398" s="33">
        <v>1</v>
      </c>
      <c r="R398" s="2">
        <v>4</v>
      </c>
      <c r="S398" s="33">
        <f t="shared" si="236"/>
        <v>40</v>
      </c>
      <c r="T398" s="33">
        <f t="shared" si="237"/>
        <v>77</v>
      </c>
      <c r="U398" s="35">
        <f t="shared" si="228"/>
        <v>64.34669429053233</v>
      </c>
      <c r="V398" s="35">
        <f t="shared" si="229"/>
        <v>52.65330570946767</v>
      </c>
      <c r="W398" s="36">
        <f t="shared" si="233"/>
        <v>6.057902032684556E-06</v>
      </c>
      <c r="X398" s="36"/>
      <c r="Y398" s="37">
        <v>16</v>
      </c>
      <c r="Z398" s="37">
        <v>3</v>
      </c>
      <c r="AA398" s="37">
        <v>0</v>
      </c>
      <c r="AB398" s="37">
        <v>0</v>
      </c>
      <c r="AC398" s="37">
        <v>0</v>
      </c>
      <c r="AD398" s="37">
        <v>0</v>
      </c>
      <c r="AE398" s="37">
        <v>1</v>
      </c>
      <c r="AF398" s="37">
        <v>2</v>
      </c>
      <c r="AG398" s="37">
        <v>1</v>
      </c>
      <c r="AH398" s="37">
        <v>2</v>
      </c>
      <c r="AI398" s="37">
        <v>1</v>
      </c>
      <c r="AJ398" s="37">
        <v>1</v>
      </c>
      <c r="AK398" s="37">
        <v>0</v>
      </c>
      <c r="AL398" s="37">
        <v>1</v>
      </c>
      <c r="AM398" s="30">
        <v>28</v>
      </c>
      <c r="AO398" s="37">
        <v>1</v>
      </c>
      <c r="AP398" s="37">
        <v>0</v>
      </c>
      <c r="AQ398" s="37">
        <v>0</v>
      </c>
      <c r="AR398" s="37">
        <v>3</v>
      </c>
      <c r="AS398" s="37">
        <v>1</v>
      </c>
      <c r="AT398" s="37">
        <v>0</v>
      </c>
      <c r="AU398" s="37">
        <v>1</v>
      </c>
      <c r="AV398" s="37">
        <v>0</v>
      </c>
      <c r="AW398" s="37">
        <v>0</v>
      </c>
      <c r="AX398" s="37">
        <v>0</v>
      </c>
      <c r="AY398" s="37">
        <v>2</v>
      </c>
      <c r="AZ398" s="37">
        <v>3</v>
      </c>
      <c r="BA398" s="37">
        <v>7</v>
      </c>
      <c r="BB398" s="37">
        <v>0</v>
      </c>
      <c r="BC398" s="37">
        <v>1</v>
      </c>
      <c r="BD398" s="37">
        <v>0</v>
      </c>
      <c r="BE398" s="37">
        <v>1</v>
      </c>
      <c r="BF398" s="37">
        <v>2</v>
      </c>
      <c r="BG398" s="37">
        <v>1</v>
      </c>
      <c r="BH398" s="30">
        <f t="shared" si="238"/>
        <v>23</v>
      </c>
      <c r="BI398" s="37">
        <f t="shared" si="222"/>
        <v>5</v>
      </c>
      <c r="BJ398" s="37">
        <f t="shared" si="226"/>
        <v>18</v>
      </c>
      <c r="BK398" s="13">
        <f t="shared" si="223"/>
        <v>23</v>
      </c>
      <c r="BL398" s="38">
        <f t="shared" si="234"/>
        <v>6.045859322885917</v>
      </c>
      <c r="BM398" s="38">
        <f t="shared" si="235"/>
        <v>16.954140677114083</v>
      </c>
      <c r="BN398" s="39">
        <f t="shared" si="224"/>
        <v>0.6203063003056188</v>
      </c>
      <c r="BO398" s="40"/>
      <c r="BP398" s="13">
        <v>9.27</v>
      </c>
      <c r="BQ398" s="40">
        <v>2.3</v>
      </c>
      <c r="BR398" s="41"/>
      <c r="BS398" s="41"/>
      <c r="BT398" s="41"/>
      <c r="BU398" s="41"/>
      <c r="BV398" s="41"/>
      <c r="BW398" s="41"/>
      <c r="BY398" s="40"/>
      <c r="BZ398" s="40"/>
      <c r="CA398" s="40"/>
    </row>
    <row r="399" spans="1:79" ht="15.75">
      <c r="A399" s="29" t="s">
        <v>674</v>
      </c>
      <c r="B399" s="129" t="s">
        <v>674</v>
      </c>
      <c r="C399" s="30"/>
      <c r="D399" s="31" t="s">
        <v>598</v>
      </c>
      <c r="E399" s="31" t="s">
        <v>814</v>
      </c>
      <c r="F399" s="44" t="s">
        <v>816</v>
      </c>
      <c r="G399" s="32">
        <f t="shared" si="227"/>
        <v>11.304265025099816</v>
      </c>
      <c r="H399" s="32"/>
      <c r="I399" s="59" t="s">
        <v>756</v>
      </c>
      <c r="J399" s="34" t="s">
        <v>701</v>
      </c>
      <c r="K399" s="33">
        <v>1</v>
      </c>
      <c r="L399" s="2">
        <v>4</v>
      </c>
      <c r="M399" s="33">
        <v>3</v>
      </c>
      <c r="N399" s="2">
        <v>1</v>
      </c>
      <c r="O399" s="33">
        <v>2</v>
      </c>
      <c r="P399" s="2">
        <v>1</v>
      </c>
      <c r="Q399" s="33">
        <v>14</v>
      </c>
      <c r="R399" s="2">
        <v>56</v>
      </c>
      <c r="S399" s="33">
        <f t="shared" si="236"/>
        <v>8</v>
      </c>
      <c r="T399" s="33">
        <f t="shared" si="237"/>
        <v>74</v>
      </c>
      <c r="U399" s="35">
        <f t="shared" si="228"/>
        <v>45.097683177979924</v>
      </c>
      <c r="V399" s="35">
        <f t="shared" si="229"/>
        <v>36.902316822020076</v>
      </c>
      <c r="W399" s="36">
        <f t="shared" si="233"/>
        <v>1.7995114118367789E-16</v>
      </c>
      <c r="X399" s="36"/>
      <c r="Y399" s="37">
        <v>1</v>
      </c>
      <c r="Z399" s="37">
        <v>2</v>
      </c>
      <c r="AA399" s="37">
        <v>2</v>
      </c>
      <c r="AB399" s="37">
        <v>1</v>
      </c>
      <c r="AC399" s="37">
        <v>4</v>
      </c>
      <c r="AD399" s="37">
        <v>2</v>
      </c>
      <c r="AE399" s="37">
        <v>2</v>
      </c>
      <c r="AF399" s="37">
        <v>0</v>
      </c>
      <c r="AG399" s="37">
        <v>1</v>
      </c>
      <c r="AH399" s="37">
        <v>3</v>
      </c>
      <c r="AI399" s="37">
        <v>0</v>
      </c>
      <c r="AJ399" s="37">
        <v>2</v>
      </c>
      <c r="AK399" s="37">
        <v>1</v>
      </c>
      <c r="AL399" s="37">
        <v>13</v>
      </c>
      <c r="AM399" s="30">
        <v>34</v>
      </c>
      <c r="AO399" s="37">
        <v>2</v>
      </c>
      <c r="AP399" s="37">
        <v>0</v>
      </c>
      <c r="AQ399" s="37">
        <v>0</v>
      </c>
      <c r="AR399" s="37">
        <v>1</v>
      </c>
      <c r="AS399" s="37">
        <v>2</v>
      </c>
      <c r="AT399" s="37">
        <v>4</v>
      </c>
      <c r="AU399" s="37">
        <v>2</v>
      </c>
      <c r="AV399" s="37">
        <v>1</v>
      </c>
      <c r="AW399" s="37">
        <v>0</v>
      </c>
      <c r="AX399" s="37">
        <v>1</v>
      </c>
      <c r="AY399" s="37">
        <v>0</v>
      </c>
      <c r="AZ399" s="37">
        <v>0</v>
      </c>
      <c r="BA399" s="37">
        <v>0</v>
      </c>
      <c r="BB399" s="37">
        <v>3</v>
      </c>
      <c r="BC399" s="37">
        <v>2</v>
      </c>
      <c r="BD399" s="37">
        <v>3</v>
      </c>
      <c r="BE399" s="37">
        <v>2</v>
      </c>
      <c r="BF399" s="37">
        <v>3</v>
      </c>
      <c r="BG399" s="37">
        <v>1</v>
      </c>
      <c r="BH399" s="30">
        <f t="shared" si="238"/>
        <v>27</v>
      </c>
      <c r="BI399" s="37">
        <f t="shared" si="222"/>
        <v>10</v>
      </c>
      <c r="BJ399" s="37">
        <f t="shared" si="226"/>
        <v>16</v>
      </c>
      <c r="BK399" s="13">
        <f t="shared" si="223"/>
        <v>26</v>
      </c>
      <c r="BL399" s="38">
        <f t="shared" si="234"/>
        <v>6.834449669349298</v>
      </c>
      <c r="BM399" s="38">
        <f t="shared" si="235"/>
        <v>19.165550330650703</v>
      </c>
      <c r="BN399" s="39">
        <f t="shared" si="224"/>
        <v>0.1584396468370134</v>
      </c>
      <c r="BO399" s="40"/>
      <c r="BP399" s="13">
        <v>5.25</v>
      </c>
      <c r="BQ399" s="40">
        <v>15.28</v>
      </c>
      <c r="BR399" s="41"/>
      <c r="BS399" s="41"/>
      <c r="BT399" s="41"/>
      <c r="BU399" s="41"/>
      <c r="BV399" s="41"/>
      <c r="BW399" s="41"/>
      <c r="BY399" s="40"/>
      <c r="BZ399" s="40"/>
      <c r="CA399" s="40"/>
    </row>
    <row r="400" spans="1:79" ht="15.75">
      <c r="A400" s="29" t="s">
        <v>150</v>
      </c>
      <c r="B400" s="129" t="s">
        <v>150</v>
      </c>
      <c r="C400" s="30"/>
      <c r="D400" s="31" t="s">
        <v>598</v>
      </c>
      <c r="E400" s="31" t="s">
        <v>814</v>
      </c>
      <c r="F400" s="31" t="s">
        <v>816</v>
      </c>
      <c r="G400" s="32">
        <f t="shared" si="227"/>
        <v>14.461312014091659</v>
      </c>
      <c r="H400" s="32"/>
      <c r="I400" s="59" t="s">
        <v>756</v>
      </c>
      <c r="J400" s="34" t="s">
        <v>701</v>
      </c>
      <c r="K400" s="33">
        <v>0</v>
      </c>
      <c r="L400" s="2">
        <v>2</v>
      </c>
      <c r="M400" s="33">
        <v>0</v>
      </c>
      <c r="N400" s="2">
        <v>7</v>
      </c>
      <c r="O400" s="33">
        <v>1</v>
      </c>
      <c r="P400" s="2">
        <v>3</v>
      </c>
      <c r="Q400" s="33">
        <v>9</v>
      </c>
      <c r="R400" s="2">
        <v>55</v>
      </c>
      <c r="S400" s="33">
        <f t="shared" si="236"/>
        <v>6</v>
      </c>
      <c r="T400" s="33">
        <f t="shared" si="237"/>
        <v>71</v>
      </c>
      <c r="U400" s="35">
        <f t="shared" si="228"/>
        <v>42.347824447615295</v>
      </c>
      <c r="V400" s="35">
        <f t="shared" si="229"/>
        <v>34.652175552384705</v>
      </c>
      <c r="W400" s="36">
        <f t="shared" si="233"/>
        <v>8.353088754295182E-17</v>
      </c>
      <c r="X400" s="36"/>
      <c r="Y400" s="37">
        <v>0</v>
      </c>
      <c r="Z400" s="37">
        <v>0</v>
      </c>
      <c r="AA400" s="37">
        <v>0</v>
      </c>
      <c r="AB400" s="37">
        <v>0</v>
      </c>
      <c r="AC400" s="37">
        <v>0</v>
      </c>
      <c r="AD400" s="37">
        <v>0</v>
      </c>
      <c r="AE400" s="37">
        <v>2</v>
      </c>
      <c r="AF400" s="37">
        <v>1</v>
      </c>
      <c r="AG400" s="37">
        <v>3</v>
      </c>
      <c r="AH400" s="37">
        <v>1</v>
      </c>
      <c r="AI400" s="37">
        <v>2</v>
      </c>
      <c r="AJ400" s="37">
        <v>0</v>
      </c>
      <c r="AK400" s="37">
        <v>2</v>
      </c>
      <c r="AL400" s="37">
        <v>9</v>
      </c>
      <c r="AM400" s="30">
        <v>20</v>
      </c>
      <c r="AO400" s="37">
        <v>0</v>
      </c>
      <c r="AP400" s="37">
        <v>0</v>
      </c>
      <c r="AQ400" s="37">
        <v>0</v>
      </c>
      <c r="AR400" s="37">
        <v>2</v>
      </c>
      <c r="AS400" s="37">
        <v>0</v>
      </c>
      <c r="AT400" s="37">
        <v>0</v>
      </c>
      <c r="AU400" s="37">
        <v>0</v>
      </c>
      <c r="AV400" s="37">
        <v>0</v>
      </c>
      <c r="AW400" s="37">
        <v>0</v>
      </c>
      <c r="AX400" s="37">
        <v>0</v>
      </c>
      <c r="AY400" s="37">
        <v>0</v>
      </c>
      <c r="AZ400" s="37">
        <v>0</v>
      </c>
      <c r="BA400" s="37">
        <v>0</v>
      </c>
      <c r="BB400" s="37">
        <v>1</v>
      </c>
      <c r="BC400" s="37">
        <v>0</v>
      </c>
      <c r="BD400" s="37">
        <v>0</v>
      </c>
      <c r="BE400" s="37">
        <v>1</v>
      </c>
      <c r="BF400" s="37">
        <v>0</v>
      </c>
      <c r="BG400" s="37">
        <v>0</v>
      </c>
      <c r="BH400" s="30">
        <f t="shared" si="238"/>
        <v>4</v>
      </c>
      <c r="BI400" s="37">
        <f t="shared" si="222"/>
        <v>2</v>
      </c>
      <c r="BJ400" s="37">
        <f t="shared" si="226"/>
        <v>2</v>
      </c>
      <c r="BK400" s="13">
        <f t="shared" si="223"/>
        <v>4</v>
      </c>
      <c r="BL400" s="38">
        <f t="shared" si="234"/>
        <v>1.0514537952845073</v>
      </c>
      <c r="BM400" s="38">
        <f t="shared" si="235"/>
        <v>2.948546204715493</v>
      </c>
      <c r="BN400" s="39">
        <f t="shared" si="224"/>
        <v>0.28128781197901126</v>
      </c>
      <c r="BO400" s="40"/>
      <c r="BP400" s="13">
        <v>8.34</v>
      </c>
      <c r="BQ400" s="40">
        <v>16.62</v>
      </c>
      <c r="BR400" s="41"/>
      <c r="BS400" s="41"/>
      <c r="BT400" s="41"/>
      <c r="BU400" s="41"/>
      <c r="BV400" s="41"/>
      <c r="BW400" s="41"/>
      <c r="BY400" s="40"/>
      <c r="BZ400" s="40"/>
      <c r="CA400" s="40"/>
    </row>
    <row r="401" spans="1:79" ht="15.75">
      <c r="A401" s="29" t="s">
        <v>627</v>
      </c>
      <c r="B401" s="129" t="s">
        <v>627</v>
      </c>
      <c r="C401" s="30"/>
      <c r="D401" s="31" t="s">
        <v>590</v>
      </c>
      <c r="E401" s="31" t="s">
        <v>814</v>
      </c>
      <c r="F401" s="31" t="s">
        <v>536</v>
      </c>
      <c r="G401" s="32">
        <f t="shared" si="227"/>
        <v>4.379129694408038</v>
      </c>
      <c r="H401" s="32"/>
      <c r="I401" s="59" t="s">
        <v>756</v>
      </c>
      <c r="J401" s="34" t="s">
        <v>701</v>
      </c>
      <c r="K401" s="33">
        <v>6</v>
      </c>
      <c r="L401" s="2">
        <v>15</v>
      </c>
      <c r="M401" s="33">
        <v>21</v>
      </c>
      <c r="N401" s="2">
        <v>30</v>
      </c>
      <c r="O401" s="33">
        <v>0</v>
      </c>
      <c r="P401" s="2">
        <v>3</v>
      </c>
      <c r="Q401" s="33">
        <v>10</v>
      </c>
      <c r="R401" s="2">
        <v>25</v>
      </c>
      <c r="S401" s="33">
        <f t="shared" si="236"/>
        <v>24</v>
      </c>
      <c r="T401" s="33">
        <f t="shared" si="237"/>
        <v>86</v>
      </c>
      <c r="U401" s="35">
        <f>(S401+T401)*($S$412/($S$412+$T$412))</f>
        <v>60.49689206802184</v>
      </c>
      <c r="V401" s="35">
        <f t="shared" si="229"/>
        <v>49.50310793197816</v>
      </c>
      <c r="W401" s="36">
        <f t="shared" si="233"/>
        <v>2.6581587685501187E-12</v>
      </c>
      <c r="X401" s="36"/>
      <c r="Y401" s="37">
        <v>0</v>
      </c>
      <c r="Z401" s="37">
        <v>2</v>
      </c>
      <c r="AA401" s="37">
        <v>1</v>
      </c>
      <c r="AB401" s="37">
        <v>2</v>
      </c>
      <c r="AC401" s="37">
        <v>3</v>
      </c>
      <c r="AD401" s="37">
        <v>3</v>
      </c>
      <c r="AE401" s="37">
        <v>3</v>
      </c>
      <c r="AF401" s="37">
        <v>3</v>
      </c>
      <c r="AG401" s="37">
        <v>2</v>
      </c>
      <c r="AH401" s="37">
        <v>2</v>
      </c>
      <c r="AI401" s="37">
        <v>0</v>
      </c>
      <c r="AJ401" s="37">
        <v>1</v>
      </c>
      <c r="AK401" s="37">
        <v>0</v>
      </c>
      <c r="AL401" s="37">
        <v>2</v>
      </c>
      <c r="AM401" s="30">
        <v>24</v>
      </c>
      <c r="AO401" s="37">
        <v>1</v>
      </c>
      <c r="AP401" s="37">
        <v>1</v>
      </c>
      <c r="AQ401" s="37">
        <v>0</v>
      </c>
      <c r="AR401" s="37">
        <v>4</v>
      </c>
      <c r="AS401" s="37">
        <v>0</v>
      </c>
      <c r="AT401" s="37">
        <v>1</v>
      </c>
      <c r="AU401" s="37">
        <v>1</v>
      </c>
      <c r="AV401" s="37">
        <v>4</v>
      </c>
      <c r="AW401" s="37">
        <v>0</v>
      </c>
      <c r="AX401" s="37">
        <v>1</v>
      </c>
      <c r="AY401" s="37">
        <v>1</v>
      </c>
      <c r="AZ401" s="37">
        <v>1</v>
      </c>
      <c r="BA401" s="37">
        <v>3</v>
      </c>
      <c r="BB401" s="37">
        <v>7</v>
      </c>
      <c r="BC401" s="37">
        <v>2</v>
      </c>
      <c r="BD401" s="37">
        <v>4</v>
      </c>
      <c r="BE401" s="37">
        <v>3</v>
      </c>
      <c r="BF401" s="37">
        <v>2</v>
      </c>
      <c r="BG401" s="37">
        <v>8</v>
      </c>
      <c r="BH401" s="30">
        <f t="shared" si="238"/>
        <v>44</v>
      </c>
      <c r="BI401" s="37">
        <f t="shared" si="222"/>
        <v>10</v>
      </c>
      <c r="BJ401" s="37">
        <f t="shared" si="226"/>
        <v>32</v>
      </c>
      <c r="BK401" s="13">
        <f t="shared" si="223"/>
        <v>42</v>
      </c>
      <c r="BL401" s="38">
        <f t="shared" si="234"/>
        <v>11.040264850487327</v>
      </c>
      <c r="BM401" s="38">
        <f t="shared" si="235"/>
        <v>30.959735149512674</v>
      </c>
      <c r="BN401" s="39">
        <f t="shared" si="224"/>
        <v>0.7153701869958551</v>
      </c>
      <c r="BO401" s="40"/>
      <c r="BP401" s="13">
        <v>4.79</v>
      </c>
      <c r="BQ401" s="40">
        <v>4.1</v>
      </c>
      <c r="BR401" s="41"/>
      <c r="BS401" s="41"/>
      <c r="BT401" s="41"/>
      <c r="BU401" s="41"/>
      <c r="BV401" s="41"/>
      <c r="BW401" s="41"/>
      <c r="BY401" s="40"/>
      <c r="BZ401" s="40"/>
      <c r="CA401" s="40"/>
    </row>
    <row r="402" spans="1:79" ht="15.75">
      <c r="A402" s="29"/>
      <c r="B402" s="129"/>
      <c r="C402" s="30"/>
      <c r="D402" s="31"/>
      <c r="E402" s="31"/>
      <c r="F402" s="31"/>
      <c r="G402" s="32"/>
      <c r="H402" s="32"/>
      <c r="I402" s="59"/>
      <c r="J402" s="34"/>
      <c r="K402" s="33"/>
      <c r="L402" s="33"/>
      <c r="M402" s="33"/>
      <c r="N402" s="33"/>
      <c r="O402" s="33"/>
      <c r="P402" s="33"/>
      <c r="Q402" s="33"/>
      <c r="R402" s="33"/>
      <c r="S402" s="33">
        <f t="shared" si="236"/>
        <v>0</v>
      </c>
      <c r="T402" s="33">
        <f t="shared" si="237"/>
        <v>0</v>
      </c>
      <c r="U402" s="35"/>
      <c r="V402" s="35"/>
      <c r="W402" s="36"/>
      <c r="X402" s="36"/>
      <c r="Y402" s="37"/>
      <c r="Z402" s="37"/>
      <c r="AA402" s="37"/>
      <c r="AB402" s="37"/>
      <c r="AC402" s="37"/>
      <c r="AD402" s="37"/>
      <c r="AE402" s="37"/>
      <c r="AF402" s="37"/>
      <c r="AG402" s="37"/>
      <c r="AH402" s="37"/>
      <c r="AI402" s="37"/>
      <c r="AJ402" s="37"/>
      <c r="AK402" s="37"/>
      <c r="AL402" s="37"/>
      <c r="AM402" s="30"/>
      <c r="AO402" s="37"/>
      <c r="AP402" s="37"/>
      <c r="AQ402" s="37"/>
      <c r="AR402" s="37"/>
      <c r="AS402" s="37"/>
      <c r="AT402" s="37"/>
      <c r="AU402" s="37"/>
      <c r="AV402" s="37"/>
      <c r="AW402" s="37"/>
      <c r="AX402" s="37"/>
      <c r="AY402" s="37"/>
      <c r="AZ402" s="37"/>
      <c r="BA402" s="37"/>
      <c r="BB402" s="37"/>
      <c r="BC402" s="37"/>
      <c r="BD402" s="37"/>
      <c r="BE402" s="37"/>
      <c r="BF402" s="37"/>
      <c r="BG402" s="37"/>
      <c r="BH402" s="30"/>
      <c r="BI402" s="37"/>
      <c r="BJ402" s="37"/>
      <c r="BL402" s="38"/>
      <c r="BM402" s="38"/>
      <c r="BN402" s="39"/>
      <c r="BO402" s="40"/>
      <c r="BQ402" s="40"/>
      <c r="BR402" s="41"/>
      <c r="BS402" s="41"/>
      <c r="BT402" s="41"/>
      <c r="BU402" s="41"/>
      <c r="BV402" s="41"/>
      <c r="BW402" s="41"/>
      <c r="BY402" s="40"/>
      <c r="BZ402" s="40"/>
      <c r="CA402" s="40"/>
    </row>
    <row r="403" spans="1:79" ht="15.75">
      <c r="A403" s="47" t="s">
        <v>498</v>
      </c>
      <c r="B403" s="133" t="s">
        <v>580</v>
      </c>
      <c r="C403" s="30"/>
      <c r="D403" s="44" t="s">
        <v>241</v>
      </c>
      <c r="E403" s="44" t="s">
        <v>706</v>
      </c>
      <c r="F403" s="44" t="s">
        <v>347</v>
      </c>
      <c r="G403" s="87">
        <f aca="true" t="shared" si="239" ref="G403:G409">($T403/$V$412)/((MAX($S403,1))/$U$412)</f>
        <v>0.022130270319407987</v>
      </c>
      <c r="H403" s="87"/>
      <c r="I403" s="59"/>
      <c r="J403" s="34" t="s">
        <v>777</v>
      </c>
      <c r="K403" s="51">
        <v>52</v>
      </c>
      <c r="L403" s="90">
        <v>175</v>
      </c>
      <c r="M403" s="51">
        <v>1</v>
      </c>
      <c r="N403" s="90">
        <v>1</v>
      </c>
      <c r="O403" s="51">
        <v>119</v>
      </c>
      <c r="P403" s="90">
        <v>151</v>
      </c>
      <c r="Q403" s="51">
        <v>7</v>
      </c>
      <c r="R403" s="90">
        <v>0</v>
      </c>
      <c r="S403" s="33">
        <f t="shared" si="236"/>
        <v>497</v>
      </c>
      <c r="T403" s="33">
        <f t="shared" si="237"/>
        <v>9</v>
      </c>
      <c r="U403" s="35">
        <f aca="true" t="shared" si="240" ref="U403:U409">(S403+T403)*($S$412/($S$412+$T$412))</f>
        <v>278.2857035129005</v>
      </c>
      <c r="V403" s="35">
        <f aca="true" t="shared" si="241" ref="V403:V409">(S403+T403)*($T$412/($S$412+$T$412))</f>
        <v>227.71429648709952</v>
      </c>
      <c r="W403" s="36">
        <f aca="true" t="shared" si="242" ref="W403:W409">CHITEST(S403:T403,U403:V403)</f>
        <v>4.6465859337437155E-85</v>
      </c>
      <c r="X403" s="36"/>
      <c r="Y403" s="51">
        <v>16</v>
      </c>
      <c r="Z403" s="51">
        <v>16</v>
      </c>
      <c r="AA403" s="51">
        <v>578</v>
      </c>
      <c r="AB403" s="51">
        <v>817</v>
      </c>
      <c r="AC403" s="51">
        <v>618</v>
      </c>
      <c r="AD403" s="51">
        <v>1771</v>
      </c>
      <c r="AE403" s="51">
        <v>437</v>
      </c>
      <c r="AF403" s="51">
        <v>267</v>
      </c>
      <c r="AG403" s="51">
        <v>22</v>
      </c>
      <c r="AH403" s="51">
        <v>104</v>
      </c>
      <c r="AI403" s="51">
        <v>6</v>
      </c>
      <c r="AJ403" s="51">
        <v>41</v>
      </c>
      <c r="AK403" s="51">
        <v>19</v>
      </c>
      <c r="AL403" s="51">
        <v>61</v>
      </c>
      <c r="AM403" s="30"/>
      <c r="AO403" s="37">
        <v>74</v>
      </c>
      <c r="AP403" s="51">
        <v>59</v>
      </c>
      <c r="AQ403" s="51">
        <v>34</v>
      </c>
      <c r="AR403" s="51">
        <v>62</v>
      </c>
      <c r="AS403" s="51">
        <v>24</v>
      </c>
      <c r="AT403" s="51">
        <v>87</v>
      </c>
      <c r="AU403" s="51">
        <v>121</v>
      </c>
      <c r="AV403" s="51">
        <v>138</v>
      </c>
      <c r="AW403" s="51">
        <v>53</v>
      </c>
      <c r="AX403" s="51">
        <v>163</v>
      </c>
      <c r="AY403" s="51">
        <v>78</v>
      </c>
      <c r="AZ403" s="51">
        <v>42</v>
      </c>
      <c r="BA403" s="51">
        <v>148</v>
      </c>
      <c r="BB403" s="51">
        <v>103</v>
      </c>
      <c r="BC403" s="51">
        <v>64</v>
      </c>
      <c r="BD403" s="51">
        <v>80</v>
      </c>
      <c r="BE403" s="51">
        <v>62</v>
      </c>
      <c r="BF403" s="51">
        <v>45</v>
      </c>
      <c r="BG403" s="51">
        <v>119</v>
      </c>
      <c r="BH403" s="30">
        <f aca="true" t="shared" si="243" ref="BH403:BH409">SUM(AO403:BG403)</f>
        <v>1556</v>
      </c>
      <c r="BI403" s="37">
        <f aca="true" t="shared" si="244" ref="BI403:BI409">IF(SUM(AR403:AW403)&gt;0,SUM(AR403:AW403),"")</f>
        <v>485</v>
      </c>
      <c r="BJ403" s="37">
        <f aca="true" t="shared" si="245" ref="BJ403:BJ409">IF((AO403+SUM(AY403:BG403))&gt;0,(AO403+SUM(AY403:BG403)),"")</f>
        <v>815</v>
      </c>
      <c r="BK403" s="13">
        <f aca="true" t="shared" si="246" ref="BK403:BK409">IF((BI403+BJ403)&gt;0,(BI403+BJ403),"")</f>
        <v>1300</v>
      </c>
      <c r="BL403" s="38">
        <f aca="true" t="shared" si="247" ref="BL403:BL409">BK403*($BI$412/($BI$412+$BJ$412))</f>
        <v>341.7224834674649</v>
      </c>
      <c r="BM403" s="38">
        <f aca="true" t="shared" si="248" ref="BM403:BM409">BK403*($BJ$412/($BI$412+$BJ$412))</f>
        <v>958.2775165325352</v>
      </c>
      <c r="BN403" s="39">
        <f aca="true" t="shared" si="249" ref="BN403:BN409">CHITEST(BI403:BJ403,BL403:BM403)</f>
        <v>1.756450562835912E-19</v>
      </c>
      <c r="BO403" s="40"/>
      <c r="BP403" s="13">
        <v>0.04</v>
      </c>
      <c r="BQ403" s="40">
        <v>0</v>
      </c>
      <c r="BR403" s="41"/>
      <c r="BS403" s="41"/>
      <c r="BT403" s="41"/>
      <c r="BU403" s="41"/>
      <c r="BV403" s="41"/>
      <c r="BW403" s="41"/>
      <c r="BY403" s="40"/>
      <c r="BZ403" s="40"/>
      <c r="CA403" s="40"/>
    </row>
    <row r="404" spans="1:79" ht="15.75">
      <c r="A404" s="198" t="s">
        <v>572</v>
      </c>
      <c r="B404" s="196" t="s">
        <v>733</v>
      </c>
      <c r="C404" s="30"/>
      <c r="D404" s="44" t="s">
        <v>534</v>
      </c>
      <c r="E404" s="44" t="s">
        <v>535</v>
      </c>
      <c r="F404" s="44" t="s">
        <v>239</v>
      </c>
      <c r="G404" s="190">
        <f t="shared" si="239"/>
        <v>0.7786265338305726</v>
      </c>
      <c r="H404" s="190"/>
      <c r="I404" s="59"/>
      <c r="J404" s="34" t="s">
        <v>566</v>
      </c>
      <c r="K404" s="199">
        <v>86</v>
      </c>
      <c r="L404" s="194">
        <v>818</v>
      </c>
      <c r="M404" s="199">
        <v>155</v>
      </c>
      <c r="N404" s="194">
        <v>558</v>
      </c>
      <c r="O404" s="199">
        <v>111</v>
      </c>
      <c r="P404" s="194">
        <v>407</v>
      </c>
      <c r="Q404" s="199">
        <v>52</v>
      </c>
      <c r="R404" s="194">
        <v>141</v>
      </c>
      <c r="S404" s="33">
        <f t="shared" si="236"/>
        <v>1422</v>
      </c>
      <c r="T404" s="33">
        <f t="shared" si="237"/>
        <v>906</v>
      </c>
      <c r="U404" s="35">
        <f t="shared" si="240"/>
        <v>1280.3342248577715</v>
      </c>
      <c r="V404" s="35">
        <f t="shared" si="241"/>
        <v>1047.6657751422285</v>
      </c>
      <c r="W404" s="36">
        <f t="shared" si="242"/>
        <v>3.595898731059595E-09</v>
      </c>
      <c r="X404" s="36"/>
      <c r="Y404" s="199">
        <v>74</v>
      </c>
      <c r="Z404" s="199">
        <v>42</v>
      </c>
      <c r="AA404" s="199">
        <v>53</v>
      </c>
      <c r="AB404" s="199">
        <v>169</v>
      </c>
      <c r="AC404" s="199">
        <v>141</v>
      </c>
      <c r="AD404" s="199">
        <v>438</v>
      </c>
      <c r="AE404" s="199">
        <v>352</v>
      </c>
      <c r="AF404" s="199">
        <v>480</v>
      </c>
      <c r="AG404" s="199">
        <v>113</v>
      </c>
      <c r="AH404" s="199">
        <v>396</v>
      </c>
      <c r="AI404" s="199">
        <v>31</v>
      </c>
      <c r="AJ404" s="199">
        <v>176</v>
      </c>
      <c r="AK404" s="199">
        <v>63</v>
      </c>
      <c r="AL404" s="199">
        <v>172</v>
      </c>
      <c r="AM404" s="30"/>
      <c r="AO404" s="37">
        <v>103</v>
      </c>
      <c r="AP404" s="199">
        <v>96</v>
      </c>
      <c r="AQ404" s="199">
        <v>79</v>
      </c>
      <c r="AR404" s="199">
        <v>92</v>
      </c>
      <c r="AS404" s="199">
        <v>62</v>
      </c>
      <c r="AT404" s="199">
        <v>198</v>
      </c>
      <c r="AU404" s="199">
        <v>84</v>
      </c>
      <c r="AV404" s="199">
        <v>65</v>
      </c>
      <c r="AW404" s="199">
        <v>19</v>
      </c>
      <c r="AX404" s="199">
        <v>66</v>
      </c>
      <c r="AY404" s="199">
        <v>74</v>
      </c>
      <c r="AZ404" s="199">
        <v>59</v>
      </c>
      <c r="BA404" s="199">
        <v>108</v>
      </c>
      <c r="BB404" s="199">
        <v>65</v>
      </c>
      <c r="BC404" s="199">
        <v>78</v>
      </c>
      <c r="BD404" s="199">
        <v>67</v>
      </c>
      <c r="BE404" s="199">
        <v>77</v>
      </c>
      <c r="BF404" s="199">
        <v>31</v>
      </c>
      <c r="BG404" s="199">
        <v>97</v>
      </c>
      <c r="BH404" s="30">
        <f t="shared" si="243"/>
        <v>1520</v>
      </c>
      <c r="BI404" s="37">
        <f t="shared" si="244"/>
        <v>520</v>
      </c>
      <c r="BJ404" s="37">
        <f t="shared" si="245"/>
        <v>759</v>
      </c>
      <c r="BK404" s="13">
        <f t="shared" si="246"/>
        <v>1279</v>
      </c>
      <c r="BL404" s="38">
        <f t="shared" si="247"/>
        <v>336.2023510422212</v>
      </c>
      <c r="BM404" s="38">
        <f t="shared" si="248"/>
        <v>942.7976489577788</v>
      </c>
      <c r="BN404" s="39">
        <f t="shared" si="249"/>
        <v>1.7059500864838407E-31</v>
      </c>
      <c r="BO404" s="40"/>
      <c r="BP404" s="13">
        <v>0.97</v>
      </c>
      <c r="BQ404" s="40">
        <v>0.76</v>
      </c>
      <c r="BR404" s="41"/>
      <c r="BS404" s="41"/>
      <c r="BT404" s="41"/>
      <c r="BU404" s="41"/>
      <c r="BV404" s="41"/>
      <c r="BW404" s="41"/>
      <c r="BY404" s="40"/>
      <c r="BZ404" s="40"/>
      <c r="CA404" s="40"/>
    </row>
    <row r="405" spans="1:79" ht="15.75">
      <c r="A405" s="198" t="s">
        <v>573</v>
      </c>
      <c r="B405" s="196" t="s">
        <v>581</v>
      </c>
      <c r="C405" s="30"/>
      <c r="D405" s="44" t="s">
        <v>534</v>
      </c>
      <c r="E405" s="44" t="s">
        <v>535</v>
      </c>
      <c r="F405" s="44" t="s">
        <v>239</v>
      </c>
      <c r="G405" s="190">
        <f t="shared" si="239"/>
        <v>1.194363684746316</v>
      </c>
      <c r="H405" s="190"/>
      <c r="I405" s="59"/>
      <c r="J405" s="34" t="s">
        <v>566</v>
      </c>
      <c r="K405" s="199">
        <v>408</v>
      </c>
      <c r="L405" s="194">
        <v>1950</v>
      </c>
      <c r="M405" s="199">
        <v>761</v>
      </c>
      <c r="N405" s="194">
        <v>1835</v>
      </c>
      <c r="O405" s="199">
        <v>166</v>
      </c>
      <c r="P405" s="194">
        <v>474</v>
      </c>
      <c r="Q405" s="199">
        <v>122</v>
      </c>
      <c r="R405" s="194">
        <v>212</v>
      </c>
      <c r="S405" s="33">
        <f t="shared" si="236"/>
        <v>2998</v>
      </c>
      <c r="T405" s="33">
        <f t="shared" si="237"/>
        <v>2930</v>
      </c>
      <c r="U405" s="35">
        <f t="shared" si="240"/>
        <v>3260.2325107203046</v>
      </c>
      <c r="V405" s="35">
        <f t="shared" si="241"/>
        <v>2667.7674892796954</v>
      </c>
      <c r="W405" s="36">
        <f t="shared" si="242"/>
        <v>7.589781778873403E-12</v>
      </c>
      <c r="X405" s="36"/>
      <c r="Y405" s="199">
        <v>39</v>
      </c>
      <c r="Z405" s="199">
        <v>37</v>
      </c>
      <c r="AA405" s="199">
        <v>24</v>
      </c>
      <c r="AB405" s="199">
        <v>52</v>
      </c>
      <c r="AC405" s="199">
        <v>39</v>
      </c>
      <c r="AD405" s="199">
        <v>163</v>
      </c>
      <c r="AE405" s="199">
        <v>477</v>
      </c>
      <c r="AF405" s="199">
        <v>969</v>
      </c>
      <c r="AG405" s="199">
        <v>341</v>
      </c>
      <c r="AH405" s="199">
        <v>1192</v>
      </c>
      <c r="AI405" s="199">
        <v>14</v>
      </c>
      <c r="AJ405" s="199">
        <v>123</v>
      </c>
      <c r="AK405" s="199">
        <v>26</v>
      </c>
      <c r="AL405" s="199">
        <v>66</v>
      </c>
      <c r="AM405" s="30"/>
      <c r="AO405" s="37">
        <v>945</v>
      </c>
      <c r="AP405" s="199">
        <v>740</v>
      </c>
      <c r="AQ405" s="199">
        <v>441</v>
      </c>
      <c r="AR405" s="199">
        <v>1130</v>
      </c>
      <c r="AS405" s="199">
        <v>498</v>
      </c>
      <c r="AT405" s="199">
        <v>2131</v>
      </c>
      <c r="AU405" s="199">
        <v>963</v>
      </c>
      <c r="AV405" s="199">
        <v>722</v>
      </c>
      <c r="AW405" s="199">
        <v>260</v>
      </c>
      <c r="AX405" s="199">
        <v>487</v>
      </c>
      <c r="AY405" s="199">
        <v>313</v>
      </c>
      <c r="AZ405" s="199">
        <v>423</v>
      </c>
      <c r="BA405" s="199">
        <v>1097</v>
      </c>
      <c r="BB405" s="199">
        <v>974</v>
      </c>
      <c r="BC405" s="199">
        <v>760</v>
      </c>
      <c r="BD405" s="199">
        <v>786</v>
      </c>
      <c r="BE405" s="199">
        <v>739</v>
      </c>
      <c r="BF405" s="199">
        <v>463</v>
      </c>
      <c r="BG405" s="199">
        <v>872</v>
      </c>
      <c r="BH405" s="30">
        <f t="shared" si="243"/>
        <v>14744</v>
      </c>
      <c r="BI405" s="37">
        <f t="shared" si="244"/>
        <v>5704</v>
      </c>
      <c r="BJ405" s="37">
        <f t="shared" si="245"/>
        <v>7372</v>
      </c>
      <c r="BK405" s="13">
        <f t="shared" si="246"/>
        <v>13076</v>
      </c>
      <c r="BL405" s="38">
        <f t="shared" si="247"/>
        <v>3437.2024567850544</v>
      </c>
      <c r="BM405" s="38">
        <f t="shared" si="248"/>
        <v>9638.797543214947</v>
      </c>
      <c r="BN405" s="39">
        <f t="shared" si="249"/>
        <v>0</v>
      </c>
      <c r="BO405" s="40"/>
      <c r="BP405" s="13">
        <v>1.43</v>
      </c>
      <c r="BQ405" s="40">
        <v>1.13</v>
      </c>
      <c r="BR405" s="41"/>
      <c r="BS405" s="41"/>
      <c r="BT405" s="41"/>
      <c r="BU405" s="41"/>
      <c r="BV405" s="41"/>
      <c r="BW405" s="41"/>
      <c r="BY405" s="40"/>
      <c r="BZ405" s="40"/>
      <c r="CA405" s="40"/>
    </row>
    <row r="406" spans="1:79" ht="15.75">
      <c r="A406" s="198" t="s">
        <v>571</v>
      </c>
      <c r="B406" s="196" t="s">
        <v>732</v>
      </c>
      <c r="C406" s="30"/>
      <c r="D406" s="44" t="s">
        <v>821</v>
      </c>
      <c r="E406" s="44" t="s">
        <v>242</v>
      </c>
      <c r="F406" s="44" t="s">
        <v>239</v>
      </c>
      <c r="G406" s="190">
        <f t="shared" si="239"/>
        <v>0.6474277987625846</v>
      </c>
      <c r="H406" s="190"/>
      <c r="I406" s="59"/>
      <c r="J406" s="34" t="s">
        <v>566</v>
      </c>
      <c r="K406" s="199">
        <v>2</v>
      </c>
      <c r="L406" s="194">
        <v>92</v>
      </c>
      <c r="M406" s="199">
        <v>7</v>
      </c>
      <c r="N406" s="194">
        <v>92</v>
      </c>
      <c r="O406" s="199">
        <v>239</v>
      </c>
      <c r="P406" s="194">
        <v>1615</v>
      </c>
      <c r="Q406" s="199">
        <v>170</v>
      </c>
      <c r="R406" s="194">
        <v>763</v>
      </c>
      <c r="S406" s="33">
        <f t="shared" si="236"/>
        <v>1948</v>
      </c>
      <c r="T406" s="33">
        <f t="shared" si="237"/>
        <v>1032</v>
      </c>
      <c r="U406" s="35">
        <f t="shared" si="240"/>
        <v>1638.9158032973191</v>
      </c>
      <c r="V406" s="35">
        <f t="shared" si="241"/>
        <v>1341.0841967026809</v>
      </c>
      <c r="W406" s="36">
        <f t="shared" si="242"/>
        <v>5.202869289627388E-30</v>
      </c>
      <c r="X406" s="36"/>
      <c r="Y406" s="199">
        <v>2</v>
      </c>
      <c r="Z406" s="199">
        <v>6</v>
      </c>
      <c r="AA406" s="199">
        <v>51</v>
      </c>
      <c r="AB406" s="199">
        <v>191</v>
      </c>
      <c r="AC406" s="199">
        <v>403</v>
      </c>
      <c r="AD406" s="199">
        <v>578</v>
      </c>
      <c r="AE406" s="199">
        <v>566</v>
      </c>
      <c r="AF406" s="199">
        <v>681</v>
      </c>
      <c r="AG406" s="199">
        <v>339</v>
      </c>
      <c r="AH406" s="199">
        <v>522</v>
      </c>
      <c r="AI406" s="199">
        <v>120</v>
      </c>
      <c r="AJ406" s="199">
        <v>280</v>
      </c>
      <c r="AK406" s="199">
        <v>186</v>
      </c>
      <c r="AL406" s="199">
        <v>323</v>
      </c>
      <c r="AM406" s="30"/>
      <c r="AO406" s="37">
        <v>2</v>
      </c>
      <c r="AP406" s="199">
        <v>8</v>
      </c>
      <c r="AQ406" s="199">
        <v>7</v>
      </c>
      <c r="AR406" s="199">
        <v>5</v>
      </c>
      <c r="AS406" s="199">
        <v>1</v>
      </c>
      <c r="AT406" s="199">
        <v>5</v>
      </c>
      <c r="AU406" s="199">
        <v>3</v>
      </c>
      <c r="AV406" s="199">
        <v>1</v>
      </c>
      <c r="AW406" s="199">
        <v>2</v>
      </c>
      <c r="AX406" s="199">
        <v>4</v>
      </c>
      <c r="AY406" s="199">
        <v>3</v>
      </c>
      <c r="AZ406" s="199">
        <v>9</v>
      </c>
      <c r="BA406" s="199">
        <v>6</v>
      </c>
      <c r="BB406" s="199">
        <v>6</v>
      </c>
      <c r="BC406" s="199">
        <v>3</v>
      </c>
      <c r="BD406" s="199">
        <v>6</v>
      </c>
      <c r="BE406" s="199">
        <v>7</v>
      </c>
      <c r="BF406" s="199">
        <v>3</v>
      </c>
      <c r="BG406" s="199">
        <v>4</v>
      </c>
      <c r="BH406" s="30">
        <f t="shared" si="243"/>
        <v>85</v>
      </c>
      <c r="BI406" s="37">
        <f t="shared" si="244"/>
        <v>17</v>
      </c>
      <c r="BJ406" s="37">
        <f t="shared" si="245"/>
        <v>49</v>
      </c>
      <c r="BK406" s="13">
        <f t="shared" si="246"/>
        <v>66</v>
      </c>
      <c r="BL406" s="38">
        <f t="shared" si="247"/>
        <v>17.34898762219437</v>
      </c>
      <c r="BM406" s="38">
        <f t="shared" si="248"/>
        <v>48.651012377805635</v>
      </c>
      <c r="BN406" s="39">
        <f t="shared" si="249"/>
        <v>0.9222589960333731</v>
      </c>
      <c r="BO406" s="40"/>
      <c r="BP406" s="13">
        <v>0.68</v>
      </c>
      <c r="BQ406" s="40">
        <v>0.67</v>
      </c>
      <c r="BR406" s="41"/>
      <c r="BS406" s="41"/>
      <c r="BT406" s="41"/>
      <c r="BU406" s="41"/>
      <c r="BV406" s="41"/>
      <c r="BW406" s="41"/>
      <c r="BY406" s="40"/>
      <c r="BZ406" s="40"/>
      <c r="CA406" s="40"/>
    </row>
    <row r="407" spans="1:79" ht="15.75">
      <c r="A407" s="198" t="s">
        <v>576</v>
      </c>
      <c r="B407" s="196" t="s">
        <v>582</v>
      </c>
      <c r="C407" s="30"/>
      <c r="D407" s="44" t="s">
        <v>534</v>
      </c>
      <c r="E407" s="44" t="s">
        <v>535</v>
      </c>
      <c r="F407" s="44" t="s">
        <v>239</v>
      </c>
      <c r="G407" s="190">
        <f t="shared" si="239"/>
        <v>0.7042510505788251</v>
      </c>
      <c r="H407" s="190"/>
      <c r="I407" s="59"/>
      <c r="J407" s="34" t="s">
        <v>243</v>
      </c>
      <c r="K407" s="199">
        <v>118</v>
      </c>
      <c r="L407" s="194">
        <v>671</v>
      </c>
      <c r="M407" s="199">
        <v>205</v>
      </c>
      <c r="N407" s="194">
        <v>535</v>
      </c>
      <c r="O407" s="199">
        <v>322</v>
      </c>
      <c r="P407" s="194">
        <v>895</v>
      </c>
      <c r="Q407" s="199">
        <v>130</v>
      </c>
      <c r="R407" s="194">
        <v>286</v>
      </c>
      <c r="S407" s="33">
        <f t="shared" si="236"/>
        <v>2006</v>
      </c>
      <c r="T407" s="33">
        <f t="shared" si="237"/>
        <v>1156</v>
      </c>
      <c r="U407" s="35">
        <f t="shared" si="240"/>
        <v>1739.0106610825917</v>
      </c>
      <c r="V407" s="35">
        <f t="shared" si="241"/>
        <v>1422.9893389174083</v>
      </c>
      <c r="W407" s="36">
        <f t="shared" si="242"/>
        <v>1.3764634883623138E-21</v>
      </c>
      <c r="X407" s="36"/>
      <c r="Y407" s="199">
        <v>63</v>
      </c>
      <c r="Z407" s="199">
        <v>29</v>
      </c>
      <c r="AA407" s="199">
        <v>32</v>
      </c>
      <c r="AB407" s="199">
        <v>63</v>
      </c>
      <c r="AC407" s="199">
        <v>60</v>
      </c>
      <c r="AD407" s="199">
        <v>86</v>
      </c>
      <c r="AE407" s="199">
        <v>186</v>
      </c>
      <c r="AF407" s="199">
        <v>276</v>
      </c>
      <c r="AG407" s="199">
        <v>558</v>
      </c>
      <c r="AH407" s="199">
        <v>966</v>
      </c>
      <c r="AI407" s="199">
        <v>105</v>
      </c>
      <c r="AJ407" s="199">
        <v>228</v>
      </c>
      <c r="AK407" s="199">
        <v>118</v>
      </c>
      <c r="AL407" s="199">
        <v>268</v>
      </c>
      <c r="AM407" s="30"/>
      <c r="AO407" s="37">
        <v>232</v>
      </c>
      <c r="AP407" s="199">
        <v>84</v>
      </c>
      <c r="AQ407" s="199">
        <v>53</v>
      </c>
      <c r="AR407" s="199">
        <v>236</v>
      </c>
      <c r="AS407" s="199">
        <v>105</v>
      </c>
      <c r="AT407" s="199">
        <v>483</v>
      </c>
      <c r="AU407" s="199">
        <v>118</v>
      </c>
      <c r="AV407" s="199">
        <v>100</v>
      </c>
      <c r="AW407" s="199">
        <v>44</v>
      </c>
      <c r="AX407" s="199">
        <v>78</v>
      </c>
      <c r="AY407" s="199">
        <v>101</v>
      </c>
      <c r="AZ407" s="199">
        <v>119</v>
      </c>
      <c r="BA407" s="199">
        <v>241</v>
      </c>
      <c r="BB407" s="199">
        <v>180</v>
      </c>
      <c r="BC407" s="199">
        <v>139</v>
      </c>
      <c r="BD407" s="199">
        <v>145</v>
      </c>
      <c r="BE407" s="199">
        <v>129</v>
      </c>
      <c r="BF407" s="199">
        <v>84</v>
      </c>
      <c r="BG407" s="199">
        <v>177</v>
      </c>
      <c r="BH407" s="30">
        <f t="shared" si="243"/>
        <v>2848</v>
      </c>
      <c r="BI407" s="37">
        <f t="shared" si="244"/>
        <v>1086</v>
      </c>
      <c r="BJ407" s="37">
        <f t="shared" si="245"/>
        <v>1547</v>
      </c>
      <c r="BK407" s="13">
        <f t="shared" si="246"/>
        <v>2633</v>
      </c>
      <c r="BL407" s="38">
        <f t="shared" si="247"/>
        <v>692.1194607460269</v>
      </c>
      <c r="BM407" s="38">
        <f t="shared" si="248"/>
        <v>1940.8805392539732</v>
      </c>
      <c r="BN407" s="39">
        <f t="shared" si="249"/>
        <v>4.236799475082074E-68</v>
      </c>
      <c r="BO407" s="40"/>
      <c r="BP407" s="13">
        <v>0.71</v>
      </c>
      <c r="BQ407" s="40">
        <v>0.7</v>
      </c>
      <c r="BR407" s="41"/>
      <c r="BS407" s="41"/>
      <c r="BT407" s="41"/>
      <c r="BU407" s="41"/>
      <c r="BV407" s="41"/>
      <c r="BW407" s="41"/>
      <c r="BY407" s="40"/>
      <c r="BZ407" s="40"/>
      <c r="CA407" s="40"/>
    </row>
    <row r="408" spans="1:79" ht="15.75">
      <c r="A408" s="47" t="s">
        <v>570</v>
      </c>
      <c r="B408" s="133" t="s">
        <v>583</v>
      </c>
      <c r="C408" s="30"/>
      <c r="D408" s="44" t="s">
        <v>819</v>
      </c>
      <c r="E408" s="44" t="s">
        <v>420</v>
      </c>
      <c r="F408" s="44" t="s">
        <v>239</v>
      </c>
      <c r="G408" s="87">
        <f t="shared" si="239"/>
        <v>1.3318177582820627</v>
      </c>
      <c r="H408" s="87"/>
      <c r="I408" s="59"/>
      <c r="J408" s="34" t="s">
        <v>244</v>
      </c>
      <c r="K408" s="51">
        <v>110</v>
      </c>
      <c r="L408" s="90">
        <v>513</v>
      </c>
      <c r="M408" s="51">
        <v>155</v>
      </c>
      <c r="N408" s="90">
        <v>391</v>
      </c>
      <c r="O408" s="51">
        <v>1028</v>
      </c>
      <c r="P408" s="90">
        <v>1690</v>
      </c>
      <c r="Q408" s="51">
        <v>1000</v>
      </c>
      <c r="R408" s="90">
        <v>2095</v>
      </c>
      <c r="S408" s="33">
        <f t="shared" si="236"/>
        <v>3341</v>
      </c>
      <c r="T408" s="33">
        <f t="shared" si="237"/>
        <v>3641</v>
      </c>
      <c r="U408" s="35">
        <f t="shared" si="240"/>
        <v>3839.9027310811684</v>
      </c>
      <c r="V408" s="35">
        <f t="shared" si="241"/>
        <v>3142.0972689188316</v>
      </c>
      <c r="W408" s="36">
        <f t="shared" si="242"/>
        <v>3.488741225613517E-33</v>
      </c>
      <c r="X408" s="36"/>
      <c r="Y408" s="51">
        <v>153</v>
      </c>
      <c r="Z408" s="51">
        <v>111</v>
      </c>
      <c r="AA408" s="51">
        <v>149</v>
      </c>
      <c r="AB408" s="51">
        <v>307</v>
      </c>
      <c r="AC408" s="51">
        <v>165</v>
      </c>
      <c r="AD408" s="51">
        <v>317</v>
      </c>
      <c r="AE408" s="51">
        <v>516</v>
      </c>
      <c r="AF408" s="51">
        <v>405</v>
      </c>
      <c r="AG408" s="51">
        <v>273</v>
      </c>
      <c r="AH408" s="51">
        <v>652</v>
      </c>
      <c r="AI408" s="51">
        <v>190</v>
      </c>
      <c r="AJ408" s="51">
        <v>576</v>
      </c>
      <c r="AK408" s="51">
        <v>236</v>
      </c>
      <c r="AL408" s="51">
        <v>783</v>
      </c>
      <c r="AM408" s="30"/>
      <c r="AO408" s="37">
        <v>95</v>
      </c>
      <c r="AP408" s="51">
        <v>51</v>
      </c>
      <c r="AQ408" s="51">
        <v>39</v>
      </c>
      <c r="AR408" s="51">
        <v>39</v>
      </c>
      <c r="AS408" s="51">
        <v>28</v>
      </c>
      <c r="AT408" s="51">
        <v>104</v>
      </c>
      <c r="AU408" s="51">
        <v>42</v>
      </c>
      <c r="AV408" s="51">
        <v>42</v>
      </c>
      <c r="AW408" s="51">
        <v>15</v>
      </c>
      <c r="AX408" s="51">
        <v>47</v>
      </c>
      <c r="AY408" s="51">
        <v>35</v>
      </c>
      <c r="AZ408" s="51">
        <v>67</v>
      </c>
      <c r="BA408" s="51">
        <v>106</v>
      </c>
      <c r="BB408" s="51">
        <v>89</v>
      </c>
      <c r="BC408" s="51">
        <v>76</v>
      </c>
      <c r="BD408" s="51">
        <v>82</v>
      </c>
      <c r="BE408" s="51">
        <v>74</v>
      </c>
      <c r="BF408" s="51">
        <v>37</v>
      </c>
      <c r="BG408" s="51">
        <v>93</v>
      </c>
      <c r="BH408" s="30">
        <f t="shared" si="243"/>
        <v>1161</v>
      </c>
      <c r="BI408" s="37">
        <f t="shared" si="244"/>
        <v>270</v>
      </c>
      <c r="BJ408" s="37">
        <f t="shared" si="245"/>
        <v>754</v>
      </c>
      <c r="BK408" s="13">
        <f t="shared" si="246"/>
        <v>1024</v>
      </c>
      <c r="BL408" s="38">
        <f t="shared" si="247"/>
        <v>269.1721715928339</v>
      </c>
      <c r="BM408" s="38">
        <f t="shared" si="248"/>
        <v>754.8278284071662</v>
      </c>
      <c r="BN408" s="39">
        <f t="shared" si="249"/>
        <v>0.9531357798479003</v>
      </c>
      <c r="BO408" s="40"/>
      <c r="BP408" s="13">
        <v>0.94</v>
      </c>
      <c r="BQ408" s="40">
        <v>1.51</v>
      </c>
      <c r="BR408" s="41"/>
      <c r="BS408" s="41"/>
      <c r="BT408" s="41"/>
      <c r="BU408" s="41"/>
      <c r="BV408" s="41"/>
      <c r="BW408" s="41"/>
      <c r="BY408" s="40"/>
      <c r="BZ408" s="40"/>
      <c r="CA408" s="40"/>
    </row>
    <row r="409" spans="1:79" ht="15.75">
      <c r="A409" s="47" t="s">
        <v>569</v>
      </c>
      <c r="B409" s="133" t="s">
        <v>579</v>
      </c>
      <c r="C409" s="30"/>
      <c r="D409" s="44" t="s">
        <v>819</v>
      </c>
      <c r="E409" s="44" t="s">
        <v>746</v>
      </c>
      <c r="F409" s="44" t="s">
        <v>239</v>
      </c>
      <c r="G409" s="87">
        <f t="shared" si="239"/>
        <v>0.781678587241285</v>
      </c>
      <c r="H409" s="87"/>
      <c r="I409" s="59"/>
      <c r="J409" s="34" t="s">
        <v>245</v>
      </c>
      <c r="K409" s="51">
        <v>919</v>
      </c>
      <c r="L409" s="90">
        <v>4770</v>
      </c>
      <c r="M409" s="51">
        <v>1048</v>
      </c>
      <c r="N409" s="90">
        <v>2289</v>
      </c>
      <c r="O409" s="51">
        <v>406</v>
      </c>
      <c r="P409" s="90">
        <v>1006</v>
      </c>
      <c r="Q409" s="51">
        <v>482</v>
      </c>
      <c r="R409" s="90">
        <v>723</v>
      </c>
      <c r="S409" s="33">
        <f t="shared" si="236"/>
        <v>7101</v>
      </c>
      <c r="T409" s="33">
        <f>M409++N409+Q409+R409</f>
        <v>4542</v>
      </c>
      <c r="U409" s="35">
        <f t="shared" si="240"/>
        <v>6403.321039527076</v>
      </c>
      <c r="V409" s="35">
        <f t="shared" si="241"/>
        <v>5239.678960472924</v>
      </c>
      <c r="W409" s="36">
        <f t="shared" si="242"/>
        <v>1.2773720471900564E-38</v>
      </c>
      <c r="X409" s="36"/>
      <c r="Y409" s="51">
        <v>452</v>
      </c>
      <c r="Z409" s="51">
        <v>359</v>
      </c>
      <c r="AA409" s="51">
        <v>112</v>
      </c>
      <c r="AB409" s="51">
        <v>294</v>
      </c>
      <c r="AC409" s="51">
        <v>703</v>
      </c>
      <c r="AD409" s="51">
        <v>1038</v>
      </c>
      <c r="AE409" s="51">
        <v>1225</v>
      </c>
      <c r="AF409" s="51">
        <v>941</v>
      </c>
      <c r="AG409" s="51">
        <v>370</v>
      </c>
      <c r="AH409" s="51">
        <v>997</v>
      </c>
      <c r="AI409" s="51">
        <v>275</v>
      </c>
      <c r="AJ409" s="51">
        <v>1117</v>
      </c>
      <c r="AK409" s="51">
        <v>709</v>
      </c>
      <c r="AL409" s="51">
        <v>2432</v>
      </c>
      <c r="AM409" s="30"/>
      <c r="AO409" s="37">
        <v>1860</v>
      </c>
      <c r="AP409" s="51">
        <v>1242</v>
      </c>
      <c r="AQ409" s="51">
        <v>840</v>
      </c>
      <c r="AR409" s="51">
        <v>439</v>
      </c>
      <c r="AS409" s="51">
        <v>206</v>
      </c>
      <c r="AT409" s="51">
        <v>843</v>
      </c>
      <c r="AU409" s="51">
        <v>666</v>
      </c>
      <c r="AV409" s="51">
        <v>411</v>
      </c>
      <c r="AW409" s="51">
        <v>150</v>
      </c>
      <c r="AX409" s="51">
        <v>820</v>
      </c>
      <c r="AY409" s="51">
        <v>844</v>
      </c>
      <c r="AZ409" s="51">
        <v>1096</v>
      </c>
      <c r="BA409" s="51">
        <v>2243</v>
      </c>
      <c r="BB409" s="51">
        <v>1790</v>
      </c>
      <c r="BC409" s="51">
        <v>1493</v>
      </c>
      <c r="BD409" s="51">
        <v>1492</v>
      </c>
      <c r="BE409" s="51">
        <v>1272</v>
      </c>
      <c r="BF409" s="51">
        <v>824</v>
      </c>
      <c r="BG409" s="51">
        <v>1830</v>
      </c>
      <c r="BH409" s="30">
        <f t="shared" si="243"/>
        <v>20361</v>
      </c>
      <c r="BI409" s="37">
        <f t="shared" si="244"/>
        <v>2715</v>
      </c>
      <c r="BJ409" s="37">
        <f t="shared" si="245"/>
        <v>14744</v>
      </c>
      <c r="BK409" s="13">
        <f t="shared" si="246"/>
        <v>17459</v>
      </c>
      <c r="BL409" s="38">
        <f t="shared" si="247"/>
        <v>4589.332952968053</v>
      </c>
      <c r="BM409" s="38">
        <f t="shared" si="248"/>
        <v>12869.667047031948</v>
      </c>
      <c r="BN409" s="39">
        <f t="shared" si="249"/>
        <v>7.787249755967266E-228</v>
      </c>
      <c r="BO409" s="40"/>
      <c r="BP409" s="13">
        <v>1.07</v>
      </c>
      <c r="BQ409" s="40">
        <v>0.7</v>
      </c>
      <c r="BR409" s="41"/>
      <c r="BS409" s="41"/>
      <c r="BT409" s="41"/>
      <c r="BU409" s="41"/>
      <c r="BV409" s="41"/>
      <c r="BW409" s="41"/>
      <c r="BY409" s="40"/>
      <c r="BZ409" s="40"/>
      <c r="CA409" s="40"/>
    </row>
    <row r="410" ht="15.75"/>
    <row r="411" ht="15.75">
      <c r="B411" s="126"/>
    </row>
    <row r="412" spans="1:79" s="67" customFormat="1" ht="25.5" customHeight="1">
      <c r="A412" s="237" t="s">
        <v>448</v>
      </c>
      <c r="B412" s="237"/>
      <c r="C412" s="61"/>
      <c r="D412" s="31"/>
      <c r="E412" s="31"/>
      <c r="F412" s="31"/>
      <c r="G412" s="62"/>
      <c r="H412" s="62"/>
      <c r="I412" s="85"/>
      <c r="J412" s="63"/>
      <c r="K412" s="97">
        <v>3208678</v>
      </c>
      <c r="L412" s="35">
        <v>21432352</v>
      </c>
      <c r="M412" s="97">
        <v>3826379</v>
      </c>
      <c r="N412" s="35">
        <v>9970513</v>
      </c>
      <c r="O412" s="97">
        <v>5720809</v>
      </c>
      <c r="P412" s="35">
        <v>10815100</v>
      </c>
      <c r="Q412" s="97">
        <v>5811380</v>
      </c>
      <c r="R412" s="35">
        <v>14085797</v>
      </c>
      <c r="S412" s="35">
        <f>K412+L412+O412+P412</f>
        <v>41176939</v>
      </c>
      <c r="T412" s="35">
        <f>M412+N412+Q412+R412</f>
        <v>33694069</v>
      </c>
      <c r="U412" s="35">
        <f>K412+L412+O412+P412</f>
        <v>41176939</v>
      </c>
      <c r="V412" s="35">
        <f>M412+N412+Q412+R412</f>
        <v>33694069</v>
      </c>
      <c r="W412" s="63"/>
      <c r="X412" s="63"/>
      <c r="Y412" s="85">
        <v>3248410</v>
      </c>
      <c r="Z412" s="85">
        <v>2820853</v>
      </c>
      <c r="AA412" s="85">
        <v>4712062</v>
      </c>
      <c r="AB412" s="85">
        <v>5373309</v>
      </c>
      <c r="AC412" s="85">
        <v>2600425</v>
      </c>
      <c r="AD412" s="85">
        <v>4624360</v>
      </c>
      <c r="AE412" s="85">
        <v>5129256</v>
      </c>
      <c r="AF412" s="85">
        <v>3776273</v>
      </c>
      <c r="AG412" s="85">
        <v>2429810</v>
      </c>
      <c r="AH412" s="85">
        <v>5153928</v>
      </c>
      <c r="AI412" s="85">
        <v>1776805</v>
      </c>
      <c r="AJ412" s="85">
        <v>3816780</v>
      </c>
      <c r="AK412" s="85">
        <v>2651815</v>
      </c>
      <c r="AL412" s="85">
        <v>5937874</v>
      </c>
      <c r="AM412" s="61"/>
      <c r="AO412" s="85">
        <v>4849631</v>
      </c>
      <c r="AP412" s="85">
        <v>3342896</v>
      </c>
      <c r="AQ412" s="85">
        <v>2060722</v>
      </c>
      <c r="AR412" s="85">
        <v>2755790</v>
      </c>
      <c r="AS412" s="85">
        <v>1312264</v>
      </c>
      <c r="AT412" s="85">
        <v>5289980</v>
      </c>
      <c r="AU412" s="85">
        <v>2110911</v>
      </c>
      <c r="AV412" s="85">
        <v>1944835</v>
      </c>
      <c r="AW412" s="85">
        <v>768136</v>
      </c>
      <c r="AX412" s="85">
        <v>2503229</v>
      </c>
      <c r="AY412" s="85">
        <v>2107712</v>
      </c>
      <c r="AZ412" s="85">
        <v>2865788</v>
      </c>
      <c r="BA412" s="85">
        <v>6337311</v>
      </c>
      <c r="BB412" s="85">
        <v>5048324</v>
      </c>
      <c r="BC412" s="85">
        <v>3743486</v>
      </c>
      <c r="BD412" s="85">
        <v>4092571</v>
      </c>
      <c r="BE412" s="85">
        <v>3226994</v>
      </c>
      <c r="BF412" s="85">
        <v>2312884</v>
      </c>
      <c r="BG412" s="85">
        <v>5185030</v>
      </c>
      <c r="BH412" s="85">
        <f>SUM(AO412:BG412)</f>
        <v>61858494</v>
      </c>
      <c r="BI412" s="85">
        <f>IF(SUM(AR412:AW412)&gt;0,SUM(AR412:AW412),"")</f>
        <v>14181916</v>
      </c>
      <c r="BJ412" s="85">
        <f>IF((AO412+SUM(AY412:BG412))&gt;0,(AO412+SUM(AY412:BG412)),"")</f>
        <v>39769731</v>
      </c>
      <c r="BK412" s="85">
        <f>IF((BI412+BJ412)&gt;0,(BI412+BJ412),"")</f>
        <v>53951647</v>
      </c>
      <c r="BL412" s="64"/>
      <c r="BM412" s="64"/>
      <c r="BN412" s="65"/>
      <c r="BO412" s="66"/>
      <c r="BQ412" s="189"/>
      <c r="BR412" s="66"/>
      <c r="BS412" s="66"/>
      <c r="BT412" s="66"/>
      <c r="BU412" s="66"/>
      <c r="BV412" s="66"/>
      <c r="BW412" s="66"/>
      <c r="BY412" s="66"/>
      <c r="BZ412" s="66"/>
      <c r="CA412" s="66"/>
    </row>
    <row r="413" spans="2:62" ht="15.75">
      <c r="B413" s="137"/>
      <c r="C413" s="9"/>
      <c r="D413" s="31"/>
      <c r="E413" s="31"/>
      <c r="F413" s="31"/>
      <c r="G413" s="13"/>
      <c r="H413" s="13"/>
      <c r="I413" s="86"/>
      <c r="J413" s="13"/>
      <c r="K413" s="13"/>
      <c r="L413" s="13"/>
      <c r="M413" s="13"/>
      <c r="N413" s="13"/>
      <c r="O413" s="13"/>
      <c r="P413" s="13"/>
      <c r="Q413" s="13"/>
      <c r="R413" s="13"/>
      <c r="S413" s="13"/>
      <c r="T413" s="13"/>
      <c r="U413" s="68"/>
      <c r="V413" s="68"/>
      <c r="W413" s="13"/>
      <c r="X413" s="13"/>
      <c r="Y413" s="13"/>
      <c r="Z413" s="13"/>
      <c r="AA413" s="13"/>
      <c r="AB413" s="13"/>
      <c r="AC413" s="13"/>
      <c r="AD413" s="13"/>
      <c r="AE413" s="13"/>
      <c r="AF413" s="13"/>
      <c r="AG413" s="13"/>
      <c r="AH413" s="13"/>
      <c r="AI413" s="13"/>
      <c r="AJ413" s="13"/>
      <c r="AK413" s="13"/>
      <c r="AL413" s="13"/>
      <c r="AM413" s="9"/>
      <c r="AO413" s="13"/>
      <c r="AP413" s="13"/>
      <c r="AQ413" s="13"/>
      <c r="AR413" s="13"/>
      <c r="AS413" s="13"/>
      <c r="AT413" s="13"/>
      <c r="AU413" s="13"/>
      <c r="AV413" s="13"/>
      <c r="AW413" s="13"/>
      <c r="AX413" s="13"/>
      <c r="AY413" s="13"/>
      <c r="AZ413" s="13"/>
      <c r="BA413" s="13"/>
      <c r="BB413" s="13"/>
      <c r="BC413" s="13"/>
      <c r="BD413" s="13"/>
      <c r="BE413" s="13"/>
      <c r="BF413" s="13"/>
      <c r="BG413" s="13"/>
      <c r="BH413" s="9"/>
      <c r="BI413" s="13"/>
      <c r="BJ413" s="13"/>
    </row>
    <row r="414" spans="2:62" ht="15.75">
      <c r="B414" s="137"/>
      <c r="C414" s="9"/>
      <c r="D414" s="31"/>
      <c r="E414" s="31"/>
      <c r="F414" s="31"/>
      <c r="G414" s="13"/>
      <c r="H414" s="13"/>
      <c r="I414" s="86"/>
      <c r="J414" s="13"/>
      <c r="K414" s="13"/>
      <c r="L414" s="13"/>
      <c r="M414" s="13"/>
      <c r="N414" s="13"/>
      <c r="O414" s="13"/>
      <c r="P414" s="13"/>
      <c r="Q414" s="13"/>
      <c r="R414" s="13"/>
      <c r="S414" s="13"/>
      <c r="T414" s="13"/>
      <c r="U414" s="68"/>
      <c r="V414" s="68"/>
      <c r="W414" s="13"/>
      <c r="X414" s="13"/>
      <c r="Y414" s="13"/>
      <c r="Z414" s="13"/>
      <c r="AA414" s="13"/>
      <c r="AB414" s="13"/>
      <c r="AC414" s="13"/>
      <c r="AD414" s="13"/>
      <c r="AE414" s="13"/>
      <c r="AF414" s="13"/>
      <c r="AG414" s="13"/>
      <c r="AH414" s="13"/>
      <c r="AI414" s="13"/>
      <c r="AJ414" s="13"/>
      <c r="AK414" s="13"/>
      <c r="AL414" s="13"/>
      <c r="AM414" s="9"/>
      <c r="AO414" s="13"/>
      <c r="AP414" s="13"/>
      <c r="AQ414" s="13"/>
      <c r="AR414" s="13"/>
      <c r="AS414" s="13"/>
      <c r="AT414" s="13"/>
      <c r="AU414" s="13"/>
      <c r="AV414" s="13"/>
      <c r="AW414" s="13"/>
      <c r="AX414" s="13"/>
      <c r="AY414" s="13"/>
      <c r="AZ414" s="13"/>
      <c r="BA414" s="13"/>
      <c r="BB414" s="13"/>
      <c r="BC414" s="13"/>
      <c r="BD414" s="13"/>
      <c r="BE414" s="13"/>
      <c r="BF414" s="13"/>
      <c r="BG414" s="13"/>
      <c r="BH414" s="9"/>
      <c r="BI414" s="13"/>
      <c r="BJ414" s="13"/>
    </row>
    <row r="415" spans="1:62" ht="15.75">
      <c r="A415" s="235" t="s">
        <v>76</v>
      </c>
      <c r="B415" s="240"/>
      <c r="C415" s="9"/>
      <c r="D415" s="31"/>
      <c r="E415" s="31"/>
      <c r="F415" s="31"/>
      <c r="G415" s="13"/>
      <c r="H415" s="13"/>
      <c r="I415" s="86"/>
      <c r="J415" s="13"/>
      <c r="K415" s="13"/>
      <c r="L415" s="13"/>
      <c r="M415" s="13"/>
      <c r="N415" s="13"/>
      <c r="O415" s="13"/>
      <c r="P415" s="13"/>
      <c r="Q415" s="13"/>
      <c r="R415" s="13"/>
      <c r="S415" s="13"/>
      <c r="T415" s="13"/>
      <c r="U415" s="68"/>
      <c r="V415" s="68"/>
      <c r="W415" s="13"/>
      <c r="X415" s="13"/>
      <c r="Y415" s="13"/>
      <c r="Z415" s="13"/>
      <c r="AA415" s="13"/>
      <c r="AB415" s="13"/>
      <c r="AC415" s="13"/>
      <c r="AD415" s="13"/>
      <c r="AE415" s="13"/>
      <c r="AF415" s="13"/>
      <c r="AG415" s="13"/>
      <c r="AH415" s="13"/>
      <c r="AI415" s="13"/>
      <c r="AJ415" s="13"/>
      <c r="AK415" s="13"/>
      <c r="AL415" s="13"/>
      <c r="AM415" s="9"/>
      <c r="AO415" s="13"/>
      <c r="AP415" s="13"/>
      <c r="AQ415" s="13"/>
      <c r="AR415" s="13"/>
      <c r="AS415" s="13"/>
      <c r="AT415" s="13"/>
      <c r="AU415" s="13"/>
      <c r="AV415" s="13"/>
      <c r="AW415" s="13"/>
      <c r="AX415" s="13"/>
      <c r="AY415" s="13"/>
      <c r="AZ415" s="13"/>
      <c r="BA415" s="13"/>
      <c r="BB415" s="13"/>
      <c r="BC415" s="13"/>
      <c r="BD415" s="13"/>
      <c r="BE415" s="13"/>
      <c r="BF415" s="13"/>
      <c r="BG415" s="13"/>
      <c r="BH415" s="9"/>
      <c r="BI415" s="13"/>
      <c r="BJ415" s="13"/>
    </row>
    <row r="416" spans="1:62" ht="15.75">
      <c r="A416" s="241" t="str">
        <f>graph_plotter!B10</f>
        <v>cdk1</v>
      </c>
      <c r="B416" s="242"/>
      <c r="C416" s="9"/>
      <c r="D416" s="31"/>
      <c r="E416" s="31"/>
      <c r="F416" s="31"/>
      <c r="G416" s="13"/>
      <c r="H416" s="13"/>
      <c r="I416" s="86"/>
      <c r="J416" s="13"/>
      <c r="K416" s="13"/>
      <c r="L416" s="13"/>
      <c r="M416" s="13"/>
      <c r="N416" s="13"/>
      <c r="O416" s="13"/>
      <c r="P416" s="13"/>
      <c r="Q416" s="13"/>
      <c r="R416" s="13"/>
      <c r="S416" s="13"/>
      <c r="T416" s="13"/>
      <c r="U416" s="68"/>
      <c r="V416" s="68"/>
      <c r="W416" s="13"/>
      <c r="X416" s="13"/>
      <c r="Y416" s="13"/>
      <c r="Z416" s="13"/>
      <c r="AA416" s="13"/>
      <c r="AB416" s="13"/>
      <c r="AC416" s="13"/>
      <c r="AD416" s="13"/>
      <c r="AE416" s="13"/>
      <c r="AF416" s="13"/>
      <c r="AG416" s="13"/>
      <c r="AH416" s="13"/>
      <c r="AI416" s="13"/>
      <c r="AJ416" s="13"/>
      <c r="AK416" s="13"/>
      <c r="AL416" s="13"/>
      <c r="AM416" s="9"/>
      <c r="AO416" s="13"/>
      <c r="AP416" s="13"/>
      <c r="AQ416" s="13"/>
      <c r="AR416" s="13"/>
      <c r="AS416" s="13"/>
      <c r="AT416" s="13"/>
      <c r="AU416" s="13"/>
      <c r="AV416" s="13"/>
      <c r="AW416" s="13"/>
      <c r="AX416" s="13"/>
      <c r="AY416" s="13"/>
      <c r="AZ416" s="13"/>
      <c r="BA416" s="13"/>
      <c r="BB416" s="13"/>
      <c r="BC416" s="13"/>
      <c r="BD416" s="13"/>
      <c r="BE416" s="13"/>
      <c r="BF416" s="13"/>
      <c r="BG416" s="13"/>
      <c r="BH416" s="9"/>
      <c r="BI416" s="13"/>
      <c r="BJ416" s="13"/>
    </row>
    <row r="417" spans="1:62" ht="15.75">
      <c r="A417" s="9"/>
      <c r="B417" s="137"/>
      <c r="C417" s="9"/>
      <c r="D417" s="31"/>
      <c r="E417" s="31"/>
      <c r="F417" s="31"/>
      <c r="G417" s="13"/>
      <c r="H417" s="13"/>
      <c r="I417" s="86"/>
      <c r="J417" s="13"/>
      <c r="K417" s="13"/>
      <c r="L417" s="13"/>
      <c r="M417" s="13"/>
      <c r="N417" s="13"/>
      <c r="O417" s="13"/>
      <c r="P417" s="13"/>
      <c r="Q417" s="13"/>
      <c r="R417" s="13"/>
      <c r="S417" s="13"/>
      <c r="T417" s="13"/>
      <c r="U417" s="68"/>
      <c r="V417" s="68"/>
      <c r="W417" s="13"/>
      <c r="X417" s="13"/>
      <c r="Y417" s="13"/>
      <c r="Z417" s="13"/>
      <c r="AA417" s="13"/>
      <c r="AB417" s="13"/>
      <c r="AC417" s="13"/>
      <c r="AD417" s="13"/>
      <c r="AE417" s="13"/>
      <c r="AF417" s="13"/>
      <c r="AG417" s="13"/>
      <c r="AH417" s="13"/>
      <c r="AI417" s="13"/>
      <c r="AJ417" s="13"/>
      <c r="AK417" s="13"/>
      <c r="AL417" s="13"/>
      <c r="AM417" s="9"/>
      <c r="AO417" s="13"/>
      <c r="AP417" s="13"/>
      <c r="AQ417" s="13"/>
      <c r="AR417" s="13"/>
      <c r="AS417" s="13"/>
      <c r="AT417" s="13"/>
      <c r="AU417" s="13"/>
      <c r="AV417" s="13"/>
      <c r="AW417" s="13"/>
      <c r="AX417" s="13"/>
      <c r="AY417" s="13"/>
      <c r="AZ417" s="13"/>
      <c r="BA417" s="13"/>
      <c r="BB417" s="13"/>
      <c r="BC417" s="13"/>
      <c r="BD417" s="13"/>
      <c r="BE417" s="13"/>
      <c r="BF417" s="13"/>
      <c r="BG417" s="13"/>
      <c r="BH417" s="9"/>
      <c r="BI417" s="13"/>
      <c r="BJ417" s="13"/>
    </row>
    <row r="418" spans="1:66" s="27" customFormat="1" ht="31.5">
      <c r="A418" s="10" t="s">
        <v>1004</v>
      </c>
      <c r="B418" s="138">
        <v>0.95</v>
      </c>
      <c r="C418" s="10"/>
      <c r="D418" s="70"/>
      <c r="E418" s="70"/>
      <c r="F418" s="70"/>
      <c r="U418" s="21"/>
      <c r="V418" s="21"/>
      <c r="AM418" s="10"/>
      <c r="BH418" s="10"/>
      <c r="BL418" s="71"/>
      <c r="BM418" s="71"/>
      <c r="BN418" s="72"/>
    </row>
    <row r="419" spans="1:62" ht="15.75">
      <c r="A419" s="9"/>
      <c r="B419" s="137"/>
      <c r="C419" s="9"/>
      <c r="D419" s="31"/>
      <c r="E419" s="31"/>
      <c r="F419" s="31"/>
      <c r="G419" s="13"/>
      <c r="H419" s="13"/>
      <c r="I419" s="86"/>
      <c r="J419" s="13"/>
      <c r="K419" s="13"/>
      <c r="L419" s="13"/>
      <c r="M419" s="13"/>
      <c r="N419" s="13"/>
      <c r="O419" s="13"/>
      <c r="P419" s="13"/>
      <c r="Q419" s="13"/>
      <c r="R419" s="13"/>
      <c r="S419" s="13"/>
      <c r="T419" s="13"/>
      <c r="U419" s="68"/>
      <c r="V419" s="68"/>
      <c r="W419" s="13"/>
      <c r="X419" s="13"/>
      <c r="Y419" s="13"/>
      <c r="Z419" s="13"/>
      <c r="AA419" s="13"/>
      <c r="AB419" s="13"/>
      <c r="AC419" s="13"/>
      <c r="AD419" s="13"/>
      <c r="AE419" s="13"/>
      <c r="AF419" s="13"/>
      <c r="AG419" s="13"/>
      <c r="AH419" s="13"/>
      <c r="AI419" s="13"/>
      <c r="AJ419" s="13"/>
      <c r="AK419" s="13"/>
      <c r="AL419" s="13"/>
      <c r="AM419" s="9"/>
      <c r="AO419" s="13"/>
      <c r="AP419" s="13"/>
      <c r="AQ419" s="13"/>
      <c r="AR419" s="13"/>
      <c r="AS419" s="13"/>
      <c r="AT419" s="13"/>
      <c r="AU419" s="13"/>
      <c r="AV419" s="13"/>
      <c r="AW419" s="13"/>
      <c r="AX419" s="13"/>
      <c r="AY419" s="13"/>
      <c r="AZ419" s="13"/>
      <c r="BA419" s="13"/>
      <c r="BB419" s="13"/>
      <c r="BC419" s="13"/>
      <c r="BD419" s="13"/>
      <c r="BE419" s="13"/>
      <c r="BF419" s="13"/>
      <c r="BG419" s="13"/>
      <c r="BH419" s="9"/>
      <c r="BI419" s="13"/>
      <c r="BJ419" s="13"/>
    </row>
    <row r="420" spans="1:62" ht="15.75">
      <c r="A420" s="235" t="s">
        <v>354</v>
      </c>
      <c r="B420" s="235"/>
      <c r="C420" s="9"/>
      <c r="D420" s="31"/>
      <c r="E420" s="31"/>
      <c r="F420" s="31"/>
      <c r="G420" s="13"/>
      <c r="H420" s="13"/>
      <c r="I420" s="86"/>
      <c r="J420" s="13"/>
      <c r="K420" s="13"/>
      <c r="L420" s="13"/>
      <c r="M420" s="13"/>
      <c r="N420" s="13"/>
      <c r="O420" s="13"/>
      <c r="P420" s="13"/>
      <c r="Q420" s="13"/>
      <c r="R420" s="13"/>
      <c r="S420" s="13"/>
      <c r="T420" s="13"/>
      <c r="U420" s="68"/>
      <c r="V420" s="68"/>
      <c r="W420" s="13"/>
      <c r="X420" s="13"/>
      <c r="Y420" s="13"/>
      <c r="Z420" s="13"/>
      <c r="AA420" s="13"/>
      <c r="AB420" s="13"/>
      <c r="AC420" s="13"/>
      <c r="AD420" s="13"/>
      <c r="AE420" s="13"/>
      <c r="AF420" s="13"/>
      <c r="AG420" s="13"/>
      <c r="AH420" s="13"/>
      <c r="AI420" s="13"/>
      <c r="AJ420" s="13"/>
      <c r="AK420" s="13"/>
      <c r="AL420" s="13"/>
      <c r="AM420" s="9"/>
      <c r="AO420" s="13"/>
      <c r="AP420" s="13"/>
      <c r="AQ420" s="13"/>
      <c r="AR420" s="13"/>
      <c r="AS420" s="13"/>
      <c r="AT420" s="13"/>
      <c r="AU420" s="13"/>
      <c r="AV420" s="13"/>
      <c r="AW420" s="13"/>
      <c r="AX420" s="13"/>
      <c r="AY420" s="13"/>
      <c r="AZ420" s="13"/>
      <c r="BA420" s="13"/>
      <c r="BB420" s="13"/>
      <c r="BC420" s="13"/>
      <c r="BD420" s="13"/>
      <c r="BE420" s="13"/>
      <c r="BF420" s="13"/>
      <c r="BG420" s="13"/>
      <c r="BH420" s="9"/>
      <c r="BI420" s="13"/>
      <c r="BJ420" s="13"/>
    </row>
    <row r="421" spans="1:62" ht="15.75">
      <c r="A421" s="235" t="s">
        <v>355</v>
      </c>
      <c r="B421" s="235"/>
      <c r="C421" s="9"/>
      <c r="D421" s="31"/>
      <c r="E421" s="31"/>
      <c r="F421" s="31"/>
      <c r="G421" s="13"/>
      <c r="H421" s="13"/>
      <c r="I421" s="86"/>
      <c r="J421" s="13"/>
      <c r="K421" s="13"/>
      <c r="L421" s="13"/>
      <c r="M421" s="13"/>
      <c r="N421" s="13"/>
      <c r="O421" s="13"/>
      <c r="P421" s="13"/>
      <c r="Q421" s="13"/>
      <c r="R421" s="13"/>
      <c r="S421" s="13"/>
      <c r="T421" s="13"/>
      <c r="U421" s="68"/>
      <c r="V421" s="68"/>
      <c r="W421" s="13"/>
      <c r="X421" s="13"/>
      <c r="Y421" s="13"/>
      <c r="Z421" s="13"/>
      <c r="AA421" s="13"/>
      <c r="AB421" s="13"/>
      <c r="AC421" s="13"/>
      <c r="AD421" s="13"/>
      <c r="AE421" s="13"/>
      <c r="AF421" s="13"/>
      <c r="AG421" s="13"/>
      <c r="AH421" s="13"/>
      <c r="AI421" s="13"/>
      <c r="AJ421" s="13"/>
      <c r="AK421" s="13"/>
      <c r="AL421" s="13"/>
      <c r="AM421" s="9"/>
      <c r="AO421" s="13"/>
      <c r="AP421" s="13"/>
      <c r="AQ421" s="13"/>
      <c r="AR421" s="13"/>
      <c r="AS421" s="13"/>
      <c r="AT421" s="13"/>
      <c r="AU421" s="13"/>
      <c r="AV421" s="13"/>
      <c r="AW421" s="13"/>
      <c r="AX421" s="13"/>
      <c r="AY421" s="13"/>
      <c r="AZ421" s="13"/>
      <c r="BA421" s="13"/>
      <c r="BB421" s="13"/>
      <c r="BC421" s="13"/>
      <c r="BD421" s="13"/>
      <c r="BE421" s="13"/>
      <c r="BF421" s="13"/>
      <c r="BG421" s="13"/>
      <c r="BH421" s="9"/>
      <c r="BI421" s="13"/>
      <c r="BJ421" s="13"/>
    </row>
    <row r="422" spans="1:62" ht="15.75">
      <c r="A422" s="73" t="s">
        <v>328</v>
      </c>
      <c r="B422" s="139" t="s">
        <v>499</v>
      </c>
      <c r="C422" s="9"/>
      <c r="D422" s="31"/>
      <c r="E422" s="31"/>
      <c r="F422" s="31"/>
      <c r="G422" s="13"/>
      <c r="H422" s="13"/>
      <c r="I422" s="86"/>
      <c r="J422" s="13"/>
      <c r="K422" s="13"/>
      <c r="L422" s="13"/>
      <c r="M422" s="13"/>
      <c r="N422" s="13"/>
      <c r="O422" s="13"/>
      <c r="P422" s="13"/>
      <c r="Q422" s="13"/>
      <c r="R422" s="13"/>
      <c r="S422" s="13"/>
      <c r="T422" s="13"/>
      <c r="U422" s="68"/>
      <c r="V422" s="68"/>
      <c r="W422" s="13"/>
      <c r="X422" s="13"/>
      <c r="Y422" s="13"/>
      <c r="Z422" s="13"/>
      <c r="AA422" s="13"/>
      <c r="AB422" s="13"/>
      <c r="AC422" s="13"/>
      <c r="AD422" s="13"/>
      <c r="AE422" s="13"/>
      <c r="AF422" s="13"/>
      <c r="AG422" s="13"/>
      <c r="AH422" s="13"/>
      <c r="AI422" s="13"/>
      <c r="AJ422" s="13"/>
      <c r="AK422" s="13"/>
      <c r="AL422" s="13"/>
      <c r="AM422" s="9"/>
      <c r="AO422" s="13"/>
      <c r="AP422" s="13"/>
      <c r="AQ422" s="13"/>
      <c r="AR422" s="13"/>
      <c r="AS422" s="13"/>
      <c r="AT422" s="13"/>
      <c r="AU422" s="13"/>
      <c r="AV422" s="13"/>
      <c r="AW422" s="13"/>
      <c r="AX422" s="13"/>
      <c r="AY422" s="13"/>
      <c r="AZ422" s="13"/>
      <c r="BA422" s="13"/>
      <c r="BB422" s="13"/>
      <c r="BC422" s="13"/>
      <c r="BD422" s="13"/>
      <c r="BE422" s="13"/>
      <c r="BF422" s="13"/>
      <c r="BG422" s="13"/>
      <c r="BH422" s="9"/>
      <c r="BI422" s="13"/>
      <c r="BJ422" s="13"/>
    </row>
    <row r="423" spans="1:62" ht="15.75">
      <c r="A423" s="73" t="s">
        <v>329</v>
      </c>
      <c r="B423" s="139" t="s">
        <v>500</v>
      </c>
      <c r="C423" s="9"/>
      <c r="D423" s="31"/>
      <c r="E423" s="31"/>
      <c r="F423" s="31"/>
      <c r="G423" s="13"/>
      <c r="H423" s="13"/>
      <c r="I423" s="86"/>
      <c r="J423" s="13"/>
      <c r="K423" s="13"/>
      <c r="L423" s="13"/>
      <c r="M423" s="13"/>
      <c r="N423" s="13"/>
      <c r="O423" s="13"/>
      <c r="P423" s="13"/>
      <c r="Q423" s="13"/>
      <c r="R423" s="13"/>
      <c r="S423" s="13"/>
      <c r="T423" s="13"/>
      <c r="U423" s="68"/>
      <c r="V423" s="68"/>
      <c r="W423" s="13"/>
      <c r="X423" s="13"/>
      <c r="Y423" s="13"/>
      <c r="Z423" s="13"/>
      <c r="AA423" s="13"/>
      <c r="AB423" s="13"/>
      <c r="AC423" s="13"/>
      <c r="AD423" s="13"/>
      <c r="AE423" s="13"/>
      <c r="AF423" s="13"/>
      <c r="AG423" s="13"/>
      <c r="AH423" s="13"/>
      <c r="AI423" s="13"/>
      <c r="AJ423" s="13"/>
      <c r="AK423" s="13"/>
      <c r="AL423" s="13"/>
      <c r="AM423" s="9"/>
      <c r="AO423" s="13"/>
      <c r="AP423" s="13"/>
      <c r="AQ423" s="13"/>
      <c r="AR423" s="13"/>
      <c r="AS423" s="13"/>
      <c r="AT423" s="13"/>
      <c r="AU423" s="13"/>
      <c r="AV423" s="13"/>
      <c r="AW423" s="13"/>
      <c r="AX423" s="13"/>
      <c r="AY423" s="13"/>
      <c r="AZ423" s="13"/>
      <c r="BA423" s="13"/>
      <c r="BB423" s="13"/>
      <c r="BC423" s="13"/>
      <c r="BD423" s="13"/>
      <c r="BE423" s="13"/>
      <c r="BF423" s="13"/>
      <c r="BG423" s="13"/>
      <c r="BH423" s="9"/>
      <c r="BI423" s="13"/>
      <c r="BJ423" s="13"/>
    </row>
    <row r="424" spans="1:62" ht="15.75">
      <c r="A424" s="73" t="s">
        <v>603</v>
      </c>
      <c r="B424" s="139" t="s">
        <v>501</v>
      </c>
      <c r="C424" s="9"/>
      <c r="D424" s="31"/>
      <c r="E424" s="31"/>
      <c r="F424" s="31"/>
      <c r="G424" s="13"/>
      <c r="H424" s="13"/>
      <c r="I424" s="86"/>
      <c r="J424" s="13"/>
      <c r="K424" s="13"/>
      <c r="L424" s="13"/>
      <c r="M424" s="13"/>
      <c r="N424" s="13"/>
      <c r="O424" s="13"/>
      <c r="P424" s="13"/>
      <c r="Q424" s="13"/>
      <c r="R424" s="13"/>
      <c r="S424" s="13"/>
      <c r="T424" s="13"/>
      <c r="U424" s="68"/>
      <c r="V424" s="68"/>
      <c r="W424" s="13"/>
      <c r="X424" s="13"/>
      <c r="Y424" s="13"/>
      <c r="Z424" s="13"/>
      <c r="AA424" s="13"/>
      <c r="AB424" s="13"/>
      <c r="AC424" s="13"/>
      <c r="AD424" s="13"/>
      <c r="AE424" s="13"/>
      <c r="AF424" s="13"/>
      <c r="AG424" s="13"/>
      <c r="AH424" s="13"/>
      <c r="AI424" s="13"/>
      <c r="AJ424" s="13"/>
      <c r="AK424" s="13"/>
      <c r="AL424" s="13"/>
      <c r="AM424" s="9"/>
      <c r="AO424" s="13"/>
      <c r="AP424" s="13"/>
      <c r="AQ424" s="13"/>
      <c r="AR424" s="13"/>
      <c r="AS424" s="13"/>
      <c r="AT424" s="13"/>
      <c r="AU424" s="13"/>
      <c r="AV424" s="13"/>
      <c r="AW424" s="13"/>
      <c r="AX424" s="13"/>
      <c r="AY424" s="13"/>
      <c r="AZ424" s="13"/>
      <c r="BA424" s="13"/>
      <c r="BB424" s="13"/>
      <c r="BC424" s="13"/>
      <c r="BD424" s="13"/>
      <c r="BE424" s="13"/>
      <c r="BF424" s="13"/>
      <c r="BG424" s="13"/>
      <c r="BH424" s="9"/>
      <c r="BI424" s="13"/>
      <c r="BJ424" s="13"/>
    </row>
    <row r="425" spans="1:62" ht="15.75">
      <c r="A425" s="238" t="s">
        <v>605</v>
      </c>
      <c r="B425" s="239"/>
      <c r="C425" s="9"/>
      <c r="D425" s="31"/>
      <c r="E425" s="31"/>
      <c r="F425" s="31"/>
      <c r="G425" s="13"/>
      <c r="H425" s="13"/>
      <c r="I425" s="86"/>
      <c r="J425" s="13"/>
      <c r="K425" s="13"/>
      <c r="L425" s="13"/>
      <c r="M425" s="13"/>
      <c r="N425" s="13"/>
      <c r="O425" s="13"/>
      <c r="P425" s="13"/>
      <c r="Q425" s="13"/>
      <c r="R425" s="13"/>
      <c r="S425" s="13"/>
      <c r="T425" s="13"/>
      <c r="U425" s="68"/>
      <c r="V425" s="68"/>
      <c r="W425" s="13"/>
      <c r="X425" s="13"/>
      <c r="Y425" s="13"/>
      <c r="Z425" s="13"/>
      <c r="AA425" s="13"/>
      <c r="AB425" s="13"/>
      <c r="AC425" s="13"/>
      <c r="AD425" s="13"/>
      <c r="AE425" s="13"/>
      <c r="AF425" s="13"/>
      <c r="AG425" s="13"/>
      <c r="AH425" s="13"/>
      <c r="AI425" s="13"/>
      <c r="AJ425" s="13"/>
      <c r="AK425" s="13"/>
      <c r="AL425" s="13"/>
      <c r="AM425" s="9"/>
      <c r="AO425" s="13"/>
      <c r="AP425" s="13"/>
      <c r="AQ425" s="13"/>
      <c r="AR425" s="13"/>
      <c r="AS425" s="13"/>
      <c r="AT425" s="13"/>
      <c r="AU425" s="13"/>
      <c r="AV425" s="13"/>
      <c r="AW425" s="13"/>
      <c r="AX425" s="13"/>
      <c r="AY425" s="13"/>
      <c r="AZ425" s="13"/>
      <c r="BA425" s="13"/>
      <c r="BB425" s="13"/>
      <c r="BC425" s="13"/>
      <c r="BD425" s="13"/>
      <c r="BE425" s="13"/>
      <c r="BF425" s="13"/>
      <c r="BG425" s="13"/>
      <c r="BH425" s="9"/>
      <c r="BI425" s="13"/>
      <c r="BJ425" s="13"/>
    </row>
    <row r="426" spans="1:59" ht="15.75">
      <c r="A426" s="236" t="s">
        <v>77</v>
      </c>
      <c r="B426" s="236"/>
      <c r="K426" s="74"/>
      <c r="L426" s="74"/>
      <c r="M426" s="74"/>
      <c r="N426" s="74"/>
      <c r="O426" s="74"/>
      <c r="P426" s="74"/>
      <c r="Q426" s="74"/>
      <c r="R426" s="74"/>
      <c r="S426" s="74"/>
      <c r="T426" s="74"/>
      <c r="AD426" s="75"/>
      <c r="AF426" s="74"/>
      <c r="AG426" s="74"/>
      <c r="AH426" s="74"/>
      <c r="AI426" s="74"/>
      <c r="AJ426" s="74"/>
      <c r="AK426" s="74"/>
      <c r="AL426" s="74"/>
      <c r="AY426" s="75"/>
      <c r="BA426" s="74"/>
      <c r="BB426" s="74"/>
      <c r="BC426" s="74"/>
      <c r="BD426" s="74"/>
      <c r="BE426" s="74"/>
      <c r="BF426" s="74"/>
      <c r="BG426" s="74"/>
    </row>
    <row r="427" spans="1:51" ht="15.75">
      <c r="A427" s="235" t="s">
        <v>606</v>
      </c>
      <c r="B427" s="236"/>
      <c r="K427" s="75"/>
      <c r="L427" s="75"/>
      <c r="AD427" s="75"/>
      <c r="AY427" s="75"/>
    </row>
    <row r="428" spans="1:60" ht="15.75">
      <c r="A428" s="235" t="s">
        <v>604</v>
      </c>
      <c r="B428" s="236"/>
      <c r="G428" s="76"/>
      <c r="H428" s="76"/>
      <c r="K428" s="76"/>
      <c r="L428" s="76"/>
      <c r="M428" s="76"/>
      <c r="N428" s="76"/>
      <c r="O428" s="76"/>
      <c r="P428" s="76"/>
      <c r="Q428" s="76"/>
      <c r="R428" s="76"/>
      <c r="S428" s="76"/>
      <c r="T428" s="76"/>
      <c r="AD428" s="75"/>
      <c r="AM428" s="77"/>
      <c r="AY428" s="75"/>
      <c r="BH428" s="77"/>
    </row>
    <row r="429" spans="11:51" ht="15.75">
      <c r="K429" s="76"/>
      <c r="L429" s="76"/>
      <c r="M429" s="76"/>
      <c r="N429" s="76"/>
      <c r="O429" s="76"/>
      <c r="P429" s="76"/>
      <c r="Q429" s="76"/>
      <c r="R429" s="76"/>
      <c r="S429" s="76"/>
      <c r="T429" s="76"/>
      <c r="AD429" s="75"/>
      <c r="AY429" s="75"/>
    </row>
    <row r="430" spans="11:51" ht="15.75">
      <c r="K430" s="76"/>
      <c r="L430" s="76"/>
      <c r="M430" s="76"/>
      <c r="N430" s="76"/>
      <c r="O430" s="76"/>
      <c r="P430" s="76"/>
      <c r="Q430" s="76"/>
      <c r="R430" s="76"/>
      <c r="S430" s="76"/>
      <c r="T430" s="76"/>
      <c r="AD430" s="75"/>
      <c r="AY430" s="75"/>
    </row>
    <row r="431" spans="11:67" ht="15.75">
      <c r="K431" s="75"/>
      <c r="L431" s="75"/>
      <c r="BN431" s="223"/>
      <c r="BO431" s="222" t="s">
        <v>1125</v>
      </c>
    </row>
    <row r="432" spans="11:67" ht="15.75">
      <c r="K432" s="75"/>
      <c r="L432" s="75"/>
      <c r="M432" s="75"/>
      <c r="N432" s="75"/>
      <c r="O432" s="75"/>
      <c r="P432" s="75"/>
      <c r="Q432" s="75"/>
      <c r="R432" s="75"/>
      <c r="S432" s="75"/>
      <c r="T432" s="75"/>
      <c r="AD432" s="75"/>
      <c r="AY432" s="75"/>
      <c r="BO432" s="13" t="s">
        <v>1129</v>
      </c>
    </row>
    <row r="433" spans="11:67" ht="15.75">
      <c r="K433" s="75"/>
      <c r="L433" s="75"/>
      <c r="M433" s="75"/>
      <c r="N433" s="75"/>
      <c r="O433" s="75"/>
      <c r="P433" s="75"/>
      <c r="Q433" s="75"/>
      <c r="R433" s="75"/>
      <c r="S433" s="75"/>
      <c r="T433" s="75"/>
      <c r="AD433" s="75"/>
      <c r="AY433" s="75"/>
      <c r="BO433" s="13" t="s">
        <v>1126</v>
      </c>
    </row>
    <row r="434" spans="11:67" ht="15.75">
      <c r="K434" s="75"/>
      <c r="L434" s="75"/>
      <c r="M434" s="75"/>
      <c r="N434" s="75"/>
      <c r="O434" s="75"/>
      <c r="P434" s="75"/>
      <c r="Q434" s="75"/>
      <c r="R434" s="75"/>
      <c r="S434" s="75"/>
      <c r="T434" s="75"/>
      <c r="AD434" s="75"/>
      <c r="AY434" s="75"/>
      <c r="BO434" s="13" t="s">
        <v>1127</v>
      </c>
    </row>
    <row r="435" spans="30:67" ht="15.75">
      <c r="AD435" s="75"/>
      <c r="AY435" s="75"/>
      <c r="BO435" s="13" t="s">
        <v>1128</v>
      </c>
    </row>
    <row r="436" spans="30:51" ht="15.75">
      <c r="AD436" s="75"/>
      <c r="AY436" s="75"/>
    </row>
    <row r="437" spans="11:12" ht="15.75">
      <c r="K437" s="75"/>
      <c r="L437" s="75"/>
    </row>
    <row r="438" spans="11:57" ht="15.75">
      <c r="K438" s="75"/>
      <c r="L438" s="75"/>
      <c r="AY438" s="75"/>
      <c r="BE438" s="78"/>
    </row>
    <row r="439" spans="11:12" ht="15.75">
      <c r="K439" s="75"/>
      <c r="L439" s="75"/>
    </row>
    <row r="440" spans="11:12" ht="15.75">
      <c r="K440" s="75"/>
      <c r="L440" s="75"/>
    </row>
    <row r="449" ht="15.75">
      <c r="B449" s="135" t="s">
        <v>213</v>
      </c>
    </row>
    <row r="450" ht="15.75">
      <c r="B450" s="135" t="s">
        <v>223</v>
      </c>
    </row>
    <row r="451" ht="15.75">
      <c r="B451" s="135" t="s">
        <v>618</v>
      </c>
    </row>
    <row r="452" ht="15.75">
      <c r="B452" s="135" t="s">
        <v>825</v>
      </c>
    </row>
  </sheetData>
  <sheetProtection/>
  <mergeCells count="17">
    <mergeCell ref="A416:B416"/>
    <mergeCell ref="AO3:BN3"/>
    <mergeCell ref="Y3:AM3"/>
    <mergeCell ref="K3:W3"/>
    <mergeCell ref="A3:C3"/>
    <mergeCell ref="D3:F3"/>
    <mergeCell ref="I3:J3"/>
    <mergeCell ref="BP3:BQ3"/>
    <mergeCell ref="C1:J1"/>
    <mergeCell ref="A428:B428"/>
    <mergeCell ref="A426:B426"/>
    <mergeCell ref="A412:B412"/>
    <mergeCell ref="A420:B420"/>
    <mergeCell ref="A421:B421"/>
    <mergeCell ref="A425:B425"/>
    <mergeCell ref="A427:B427"/>
    <mergeCell ref="A415:B415"/>
  </mergeCells>
  <conditionalFormatting sqref="D412:D65536 D4:F4">
    <cfRule type="cellIs" priority="3" dxfId="33" operator="equal" stopIfTrue="1">
      <formula>"max mid devel"</formula>
    </cfRule>
  </conditionalFormatting>
  <conditionalFormatting sqref="E412:E65536">
    <cfRule type="cellIs" priority="4" dxfId="33" operator="equal" stopIfTrue="1">
      <formula>"max late G2"</formula>
    </cfRule>
  </conditionalFormatting>
  <conditionalFormatting sqref="F412:F65536">
    <cfRule type="cellIs" priority="5" dxfId="33" operator="equal" stopIfTrue="1">
      <formula>"growth&amp;devel"</formula>
    </cfRule>
  </conditionalFormatting>
  <conditionalFormatting sqref="BN5:BN409">
    <cfRule type="cellIs" priority="6" dxfId="33" operator="lessThan" stopIfTrue="1">
      <formula>0.03</formula>
    </cfRule>
  </conditionalFormatting>
  <conditionalFormatting sqref="W5:X86 AA87:AB87 W87 W88:X155 W157:X409 AA156:AB156 W156">
    <cfRule type="cellIs" priority="7" dxfId="33" operator="lessThanOrEqual" stopIfTrue="1">
      <formula>0.03</formula>
    </cfRule>
  </conditionalFormatting>
  <conditionalFormatting sqref="F5:F409">
    <cfRule type="cellIs" priority="8" dxfId="34" operator="equal" stopIfTrue="1">
      <formula>"growth&amp;devel"</formula>
    </cfRule>
  </conditionalFormatting>
  <conditionalFormatting sqref="D5:D409">
    <cfRule type="cellIs" priority="9" dxfId="34" operator="equal" stopIfTrue="1">
      <formula>"max mid devel"</formula>
    </cfRule>
    <cfRule type="cellIs" priority="10" dxfId="35" operator="equal" stopIfTrue="1">
      <formula>"mid + late devel"</formula>
    </cfRule>
    <cfRule type="cellIs" priority="11" dxfId="36" operator="equal" stopIfTrue="1">
      <formula>"""repair"""</formula>
    </cfRule>
  </conditionalFormatting>
  <conditionalFormatting sqref="E21:E409">
    <cfRule type="cellIs" priority="12" dxfId="34" operator="equal" stopIfTrue="1">
      <formula>"max late G2"</formula>
    </cfRule>
    <cfRule type="cellIs" priority="13" dxfId="33" operator="equal" stopIfTrue="1">
      <formula>"minimum late G2"</formula>
    </cfRule>
  </conditionalFormatting>
  <conditionalFormatting sqref="G1:H65536">
    <cfRule type="cellIs" priority="14" dxfId="33" operator="greaterThanOrEqual" stopIfTrue="1">
      <formula>2</formula>
    </cfRule>
  </conditionalFormatting>
  <conditionalFormatting sqref="E5:E20">
    <cfRule type="cellIs" priority="15" dxfId="34" operator="equal" stopIfTrue="1">
      <formula>"max late G2"</formula>
    </cfRule>
  </conditionalFormatting>
  <hyperlinks>
    <hyperlink ref="A5" r:id="rId1" display="DDB_G0272813"/>
    <hyperlink ref="A6" r:id="rId2" display="DDB_G0274503"/>
    <hyperlink ref="A7" r:id="rId3" display="DDB_G0279343"/>
    <hyperlink ref="A8" r:id="rId4" display="DDB_G0291133"/>
    <hyperlink ref="A9" r:id="rId5" display="DDB_G0269684"/>
    <hyperlink ref="A10" r:id="rId6" display="DDB_G0291842"/>
    <hyperlink ref="A12" r:id="rId7" display="DDB_G0275983"/>
    <hyperlink ref="A13" r:id="rId8" display="DDB_G0267748"/>
    <hyperlink ref="A14" r:id="rId9" display="DDB_G0283073"/>
    <hyperlink ref="A15" r:id="rId10" display="DDB_G0269894"/>
    <hyperlink ref="A16" r:id="rId11" display="DDB_G0271078"/>
    <hyperlink ref="A17" r:id="rId12" display="DDB_G0271562"/>
    <hyperlink ref="A18" r:id="rId13" display="DDB_G0293214"/>
    <hyperlink ref="A19" r:id="rId14" display="DDB_G0284771"/>
    <hyperlink ref="A21" r:id="rId15" display="DDB_G0282677"/>
    <hyperlink ref="A22" r:id="rId16" display="DDB_G0289271"/>
    <hyperlink ref="A23" r:id="rId17" display="DDB_G0293564"/>
    <hyperlink ref="A24" r:id="rId18" display="DDB_G0291506"/>
    <hyperlink ref="A25" r:id="rId19" display="DDB_G0269324"/>
    <hyperlink ref="A26" r:id="rId20" display="DDB_G0286623"/>
    <hyperlink ref="A27" r:id="rId21" display="DDB_G0280309"/>
    <hyperlink ref="A28" r:id="rId22" display="DDB_G0275623"/>
    <hyperlink ref="A29" r:id="rId23" display="DDB_G0292958"/>
    <hyperlink ref="A30" r:id="rId24" display="DDB_G0272760"/>
    <hyperlink ref="A31" r:id="rId25" display="DDB_G0282933"/>
    <hyperlink ref="A32" r:id="rId26" display="DDB_G0287103"/>
    <hyperlink ref="A33" r:id="rId27" display="DDB_G0284731"/>
    <hyperlink ref="A34" r:id="rId28" display="DDB_G0282191"/>
    <hyperlink ref="A35" r:id="rId29" display="DDB_G0282731"/>
    <hyperlink ref="A36" r:id="rId30" display="DDB_G0270442"/>
    <hyperlink ref="A37" r:id="rId31" display="DDB_G0285853"/>
    <hyperlink ref="A38" r:id="rId32" display="DDB_G0285381"/>
    <hyperlink ref="A39" r:id="rId33" display="DDB_G0281641"/>
    <hyperlink ref="A40" r:id="rId34" display="DDB_G0294609"/>
    <hyperlink ref="A41" r:id="rId35" display="DDB_G0272158"/>
    <hyperlink ref="A42" r:id="rId36" display="DDB_G0283189"/>
    <hyperlink ref="A43" r:id="rId37" display="DDB_G0278367"/>
    <hyperlink ref="A44" r:id="rId38" display="DDB_G0284987"/>
    <hyperlink ref="A45" r:id="rId39" display="DDB_G0274493"/>
    <hyperlink ref="A46" r:id="rId40" display="DDB_G0267916"/>
    <hyperlink ref="A48" r:id="rId41" display="DDB_G0270418"/>
    <hyperlink ref="A50" r:id="rId42" display="DDB_G0287607"/>
    <hyperlink ref="A51" r:id="rId43" display="DDB_G0285961"/>
    <hyperlink ref="A52" r:id="rId44" display="DDB_G0291868"/>
    <hyperlink ref="A53" r:id="rId45" display="DDB_G0293702"/>
    <hyperlink ref="A54" r:id="rId46" display="DDB_G0286027"/>
    <hyperlink ref="A55" r:id="rId47" display="DDB_G0282235"/>
    <hyperlink ref="A56" r:id="rId48" display="DDB_G0281907"/>
    <hyperlink ref="A57" r:id="rId49" display="DDB_G0267904"/>
    <hyperlink ref="A58" r:id="rId50" display="DDB_G0272758"/>
    <hyperlink ref="A59" r:id="rId51" display="DDB_G0271400"/>
    <hyperlink ref="A60" r:id="rId52" display="DDB_G0287975"/>
    <hyperlink ref="A62" r:id="rId53" display="DDB_G0280397"/>
    <hyperlink ref="A63" r:id="rId54" display="DDB_G0284281"/>
    <hyperlink ref="A64" r:id="rId55" display="DDB_G0278935"/>
    <hyperlink ref="A65" r:id="rId56" display="DDB_G0275809"/>
    <hyperlink ref="A66" r:id="rId57" display="DDB_G0281683"/>
    <hyperlink ref="A67" r:id="rId58" display="DDB_G0268614"/>
    <hyperlink ref="A68" r:id="rId59" display="DDB_G0270764"/>
    <hyperlink ref="A69" r:id="rId60" display="DDB_G0279923"/>
    <hyperlink ref="A71" r:id="rId61" display="DDB_G0289513"/>
    <hyperlink ref="A72" r:id="rId62" display="DDB_G0273139"/>
    <hyperlink ref="A73" r:id="rId63" display="DDB_G0269406"/>
    <hyperlink ref="A75" r:id="rId64" display="DDB_G0279167"/>
    <hyperlink ref="A76" r:id="rId65" display="DDB_G0274525"/>
    <hyperlink ref="A77" r:id="rId66" display="DDB_G0285353"/>
    <hyperlink ref="A78" r:id="rId67" display="DDB_G0269378"/>
    <hyperlink ref="A79" r:id="rId68" display="DDB_G0292504"/>
    <hyperlink ref="A80" r:id="rId69" display="DDB_G0291380"/>
    <hyperlink ref="A81" r:id="rId70" display="DDB_G0293656"/>
    <hyperlink ref="A82" r:id="rId71" display="DDB_G0286539"/>
    <hyperlink ref="A83" r:id="rId72" display="DDB_G0287899"/>
    <hyperlink ref="A85" r:id="rId73" display="DDB_G0278203"/>
    <hyperlink ref="A86" r:id="rId74" display="DDB_G0292760"/>
    <hyperlink ref="A94" r:id="rId75" display="DDB_G0291750"/>
    <hyperlink ref="A95" r:id="rId76" display="DDB_G0280989"/>
    <hyperlink ref="A96" r:id="rId77" display="DDB_G0279195"/>
    <hyperlink ref="A97" r:id="rId78" display="DDB_G0292820"/>
    <hyperlink ref="A98" r:id="rId79" display="DDB_G0274389"/>
    <hyperlink ref="A99" r:id="rId80" display="DDB_G0289141"/>
    <hyperlink ref="A111" r:id="rId81" display="DDB_G0284071"/>
    <hyperlink ref="A112" r:id="rId82" display="DDB_G0272616"/>
    <hyperlink ref="A113" r:id="rId83" display="DDB_G0288019"/>
    <hyperlink ref="A114" r:id="rId84" display="DDB_G0274161"/>
    <hyperlink ref="A116" r:id="rId85" display="DDB_G0285319"/>
    <hyperlink ref="A117" r:id="rId86" display="DDB_G0267402"/>
    <hyperlink ref="A118" r:id="rId87" display="DDB_G0270838"/>
    <hyperlink ref="A119" r:id="rId88" display="DDB_G0271092"/>
    <hyperlink ref="A120" r:id="rId89" display="DDB_G0277183"/>
    <hyperlink ref="A121" r:id="rId90" display="DDB_G0276863"/>
    <hyperlink ref="A122" r:id="rId91" display="DDB_G0274269"/>
    <hyperlink ref="A123" r:id="rId92" display="DDB_G0282529"/>
    <hyperlink ref="A124" r:id="rId93" display="DDB_G0288225"/>
    <hyperlink ref="A125" r:id="rId94" display="DDB_G0284195"/>
    <hyperlink ref="A126" r:id="rId95" display="DDB_G0283113"/>
    <hyperlink ref="A128" r:id="rId96" display="DDB_G0291896"/>
    <hyperlink ref="A129" r:id="rId97" display="DDB_G0287815"/>
    <hyperlink ref="A130" r:id="rId98" display="DDB_G0269800"/>
    <hyperlink ref="A131" r:id="rId99" display="DDB_G0285513"/>
    <hyperlink ref="A132" r:id="rId100" display="DDB_G0292444"/>
    <hyperlink ref="A133" r:id="rId101" display="DDB_G0277405"/>
    <hyperlink ref="A135" r:id="rId102" display="DDB_G0269554"/>
    <hyperlink ref="A137" r:id="rId103" display="DDB_G0291752"/>
    <hyperlink ref="A138" r:id="rId104" display="DDB_G0276101"/>
    <hyperlink ref="A139" r:id="rId105" display="DDB_G0283681"/>
    <hyperlink ref="A140" r:id="rId106" display="DDB_G0283099"/>
    <hyperlink ref="A141" r:id="rId107" display="DDB_G0276977"/>
    <hyperlink ref="A142" r:id="rId108" display="DDB_G0275929"/>
    <hyperlink ref="A143" r:id="rId109" display="DDB_G0279959"/>
    <hyperlink ref="A145" r:id="rId110" display="DDB_G0270814"/>
    <hyperlink ref="A146" r:id="rId111" display="DDB_G0285849"/>
    <hyperlink ref="A147" r:id="rId112" display="DDB_G0283909"/>
    <hyperlink ref="A148" r:id="rId113" display="DDB_G0268212"/>
    <hyperlink ref="A149" r:id="rId114" display="DDB_G0275495"/>
    <hyperlink ref="A150" r:id="rId115" display="DDB_G0283111"/>
    <hyperlink ref="A151" r:id="rId116" display="DDB_G0285313"/>
    <hyperlink ref="A152" r:id="rId117" display="DDB_G0288475"/>
    <hyperlink ref="A153" r:id="rId118" display="DDB_G0276531"/>
    <hyperlink ref="A155" r:id="rId119" display="DDB_G0267728"/>
    <hyperlink ref="A157" r:id="rId120" display="DDB_G0268332"/>
    <hyperlink ref="A159" r:id="rId121" display="DDB_G0271254"/>
    <hyperlink ref="A160" r:id="rId122" display="DDB_G0281201"/>
    <hyperlink ref="A161" r:id="rId123" display="DDB_G0281613"/>
    <hyperlink ref="A162" r:id="rId124" display="DDB_G0281617"/>
    <hyperlink ref="A164" r:id="rId125" display="DDB_G0284499"/>
    <hyperlink ref="A165" r:id="rId126" display="DDB_G0286403"/>
    <hyperlink ref="A166" r:id="rId127" display="DDB_G0293984"/>
    <hyperlink ref="A167" r:id="rId128" display="DDB_G0275129"/>
    <hyperlink ref="A168" r:id="rId129" display="DDB_G0281419"/>
    <hyperlink ref="A169" r:id="rId130" display="DDB_G0292066"/>
    <hyperlink ref="A170" r:id="rId131" display="DDB_G0278701"/>
    <hyperlink ref="A171" r:id="rId132" display="DDB_G0288819"/>
    <hyperlink ref="A172" r:id="rId133" display="DDB_G0291894"/>
    <hyperlink ref="A174" r:id="rId134" display="DDB_G0288873"/>
    <hyperlink ref="A176" r:id="rId135" display="DDB_G0290919"/>
    <hyperlink ref="A177" r:id="rId136" display="DDB_G0288993"/>
    <hyperlink ref="A180" r:id="rId137" display="DDB_G0281889"/>
    <hyperlink ref="A182" r:id="rId138" display="DDB_G0271738"/>
    <hyperlink ref="A183" r:id="rId139" display="DDB_G0268516"/>
    <hyperlink ref="A184" r:id="rId140" display="DDB_G0271286"/>
    <hyperlink ref="A185" r:id="rId141" display="DDB_G0283607"/>
    <hyperlink ref="A186" r:id="rId142" display="DDB_G0267396"/>
    <hyperlink ref="A187" r:id="rId143" display="DDB_G0285101"/>
    <hyperlink ref="A188" r:id="rId144" display="DDB_G0267404"/>
    <hyperlink ref="A189" r:id="rId145" display="DDB_G0293198"/>
    <hyperlink ref="A190" r:id="rId146" display="DDB_G0291039"/>
    <hyperlink ref="A191" r:id="rId147" display="DDB_G0268258"/>
    <hyperlink ref="A192" r:id="rId148" display="DDB_G0288361"/>
    <hyperlink ref="A193" r:id="rId149" display="DDB_G0283771"/>
    <hyperlink ref="A194" r:id="rId150" display="DDB_G0285871"/>
    <hyperlink ref="A196" r:id="rId151" display="DDB_G0293620"/>
    <hyperlink ref="A197" r:id="rId152" display="DDB_G0284013"/>
    <hyperlink ref="A198" r:id="rId153" display="DDB_G0279553"/>
    <hyperlink ref="A199" r:id="rId154" display="DDB_G0284003"/>
    <hyperlink ref="A200" r:id="rId155" display="DDB_G0286465"/>
    <hyperlink ref="A201" r:id="rId156" display="DDB_G0283381"/>
    <hyperlink ref="A203" r:id="rId157" display="DDB_G0288223"/>
    <hyperlink ref="A204" r:id="rId158" display="DDB_G0286233"/>
    <hyperlink ref="A205" r:id="rId159" display="DDB_G0280113"/>
    <hyperlink ref="A206" r:id="rId160" display="DDB_G0292470"/>
    <hyperlink ref="A207" r:id="rId161" display="DDB_G0285223"/>
    <hyperlink ref="A208" r:id="rId162" display="DDB_G0272775"/>
    <hyperlink ref="A209" r:id="rId163" display="DDB_G0268992"/>
    <hyperlink ref="A210" r:id="rId164" display="DDB_G0273201"/>
    <hyperlink ref="A211" r:id="rId165" display="DDB_G0292676"/>
    <hyperlink ref="A212" r:id="rId166" display="DDB_G0292134"/>
    <hyperlink ref="A213" r:id="rId167" display="DDB_G0285601"/>
    <hyperlink ref="A214" r:id="rId168" display="DDB_G0278775"/>
    <hyperlink ref="A215" r:id="rId169" display="DDB_G0280995"/>
    <hyperlink ref="A216" r:id="rId170" display="DDB_G0290325"/>
    <hyperlink ref="A218" r:id="rId171" display="DDB_G0280249"/>
    <hyperlink ref="A219" r:id="rId172" display="DDB_G0285931"/>
    <hyperlink ref="A220" r:id="rId173" display="DDB_G0271628"/>
    <hyperlink ref="A221" r:id="rId174" display="DDB_G0267690"/>
    <hyperlink ref="A223" r:id="rId175" display="DDB_G0290551"/>
    <hyperlink ref="A225" r:id="rId176" display="DDB_G0276799"/>
    <hyperlink ref="A226" r:id="rId177" display="DDB_G0281519"/>
    <hyperlink ref="A227" r:id="rId178" display="DDB_G0286665"/>
    <hyperlink ref="A228" r:id="rId179" display="DDB_G0290787"/>
    <hyperlink ref="A229" r:id="rId180" display="DDB_G0277331"/>
    <hyperlink ref="A230" r:id="rId181" display="DDB_G0280079"/>
    <hyperlink ref="A231" r:id="rId182" display="DDB_G0274491"/>
    <hyperlink ref="A232" r:id="rId183" display="DDB_G0285869"/>
    <hyperlink ref="A233" r:id="rId184" display="DDB_G0279459"/>
    <hyperlink ref="A234" r:id="rId185" display="DDB_G0269732"/>
    <hyperlink ref="A235" r:id="rId186" display="DDB_G0290591"/>
    <hyperlink ref="A236" r:id="rId187" display="DDB_G0280685"/>
    <hyperlink ref="A237" r:id="rId188" display="DDB_G0267958"/>
    <hyperlink ref="A238" r:id="rId189" display="DDB_G0278469"/>
    <hyperlink ref="A239" r:id="rId190" display="DDB_G0285837"/>
    <hyperlink ref="A242" r:id="rId191" display="DDB_G0290955"/>
    <hyperlink ref="A245" r:id="rId192" display="DDB_G0277765"/>
    <hyperlink ref="A246" r:id="rId193" display="DDB_G0277779"/>
    <hyperlink ref="A248" r:id="rId194" display="DDB_G0269202"/>
    <hyperlink ref="A249" r:id="rId195" display="DDB_G0287323"/>
    <hyperlink ref="A250" r:id="rId196" display="DDB_G0291856"/>
    <hyperlink ref="A251" r:id="rId197" display="DDB_G0290261"/>
    <hyperlink ref="A252" r:id="rId198" display="DDB_G0290265"/>
    <hyperlink ref="A253" r:id="rId199" display="DDB_G0276479"/>
    <hyperlink ref="A254" r:id="rId200" display="DDB_G0290993"/>
    <hyperlink ref="A256" r:id="rId201" display="DDB_G0285615"/>
    <hyperlink ref="A257" r:id="rId202" display="DDB_G0287717"/>
    <hyperlink ref="A258" r:id="rId203" display="DDB_G0281853"/>
    <hyperlink ref="A259" r:id="rId204" display="DDB_G0284295"/>
    <hyperlink ref="A260" r:id="rId205" display="DDB_G0271068"/>
    <hyperlink ref="A261" r:id="rId206" display="DDB_G0278649"/>
    <hyperlink ref="A262" r:id="rId207" display="DDB_G0291520"/>
    <hyperlink ref="A264" r:id="rId208" display="DDB_G0269322"/>
    <hyperlink ref="A265" r:id="rId209" display="DDB_G0272336"/>
    <hyperlink ref="A266" r:id="rId210" display="DDB_G0272606"/>
    <hyperlink ref="A267" r:id="rId211" display="DDB_G0273087"/>
    <hyperlink ref="A268" r:id="rId212" display="DDB_G0274895"/>
    <hyperlink ref="A269" r:id="rId213" display="DDB_G0276035"/>
    <hyperlink ref="A270" r:id="rId214" display="DDB_G0282701"/>
    <hyperlink ref="A271" r:id="rId215" display="DDB_G0288813"/>
    <hyperlink ref="A272" r:id="rId216" display="DDB_G0286247"/>
    <hyperlink ref="A274" r:id="rId217" display="DDB_G0283395"/>
    <hyperlink ref="A275" r:id="rId218" display="DDB_G0275579"/>
    <hyperlink ref="A276" r:id="rId219" display="DDB_G0277741"/>
    <hyperlink ref="A279" r:id="rId220" display="DDB_G0283555"/>
    <hyperlink ref="A280" r:id="rId221" display="DDB_G0271916"/>
    <hyperlink ref="A282" r:id="rId222" display="DDB_G0287787"/>
    <hyperlink ref="A283" r:id="rId223" display="DDB_G0288637"/>
    <hyperlink ref="A284" r:id="rId224" display="DDB_G0283257"/>
    <hyperlink ref="A285" r:id="rId225" display="DDB_G0277655"/>
    <hyperlink ref="A287" r:id="rId226" display="DDB_G0276451"/>
    <hyperlink ref="A288" r:id="rId227" display="DDB_G0267830"/>
    <hyperlink ref="A289" r:id="rId228" display="DDB_G0290799"/>
    <hyperlink ref="A290" r:id="rId229" display="DDB_G0288129"/>
    <hyperlink ref="A291" r:id="rId230" display="DDB_G0267526"/>
    <hyperlink ref="A292" r:id="rId231" display="DDB_G0284263"/>
    <hyperlink ref="A293" r:id="rId232" display="DDB_G0269968"/>
    <hyperlink ref="A294" r:id="rId233" display="DDB_G0291838"/>
    <hyperlink ref="A295" r:id="rId234" display="DDB_G0285805"/>
    <hyperlink ref="A296" r:id="rId235" display="DDB_G0277011"/>
    <hyperlink ref="A297" r:id="rId236" display="DDB_G0289021"/>
    <hyperlink ref="A298" r:id="rId237" display="DDB_G0274813"/>
    <hyperlink ref="A299" r:id="rId238" display="DDB_G0289257"/>
    <hyperlink ref="A300" r:id="rId239" display="DDB_G0277693"/>
    <hyperlink ref="A301" r:id="rId240" display="DDB_G0278369"/>
    <hyperlink ref="A302" r:id="rId241" display="DDB_G0284191"/>
    <hyperlink ref="A303" r:id="rId242" display="DDB_G0288015"/>
    <hyperlink ref="A304" r:id="rId243" display="DDB_G0280621"/>
    <hyperlink ref="A305" r:id="rId244" display="DDB_G0280633"/>
    <hyperlink ref="A306" r:id="rId245" display="DDB_G0273091"/>
    <hyperlink ref="A307" r:id="rId246" display="DDB_G0269208"/>
    <hyperlink ref="A308" r:id="rId247" display="DDB_G0291822"/>
    <hyperlink ref="A309" r:id="rId248" display="DDB_G0279995"/>
    <hyperlink ref="A310" r:id="rId249" display="DDB_G0280445"/>
    <hyperlink ref="A311" r:id="rId250" display="DDB_G0274215"/>
    <hyperlink ref="A312" r:id="rId251" display="DDB_G0272877"/>
    <hyperlink ref="A314" r:id="rId252" display="DDB_G0284519"/>
    <hyperlink ref="A315" r:id="rId253" display="DDB_G0295827"/>
    <hyperlink ref="A316" r:id="rId254" display="DDB_G0292880"/>
    <hyperlink ref="A317" r:id="rId255" display="DDB_G0285449"/>
    <hyperlink ref="A318" r:id="rId256" display="DDB_G0290469"/>
    <hyperlink ref="A320" r:id="rId257" display="DDB_G0275475"/>
    <hyperlink ref="A321" r:id="rId258" display="DDB_G0277127"/>
    <hyperlink ref="A323" r:id="rId259" display="DDB_G0295701"/>
    <hyperlink ref="A324" r:id="rId260" display="DDB_G0272610"/>
    <hyperlink ref="A325" r:id="rId261" display="DDB_G0292004"/>
    <hyperlink ref="A326" r:id="rId262" display="DDB_G0272368"/>
    <hyperlink ref="A327" r:id="rId263" display="DDB_G0289761"/>
    <hyperlink ref="A328" r:id="rId264" display="DDB_G0293396"/>
    <hyperlink ref="A329" r:id="rId265" display="DDB_G0290373"/>
    <hyperlink ref="A330" r:id="rId266" display="DDB_G0278431"/>
    <hyperlink ref="A331" r:id="rId267" display="DDB_G0270072"/>
    <hyperlink ref="A332" r:id="rId268" display="DDB_G0285953"/>
    <hyperlink ref="A333" r:id="rId269" display="DDB_G0295729"/>
    <hyperlink ref="A334" r:id="rId270" display="DDB_G0286625"/>
    <hyperlink ref="A335" r:id="rId271" display="DDB_G0291684"/>
    <hyperlink ref="A337" r:id="rId272" display="DDB_G0293426"/>
    <hyperlink ref="A338" r:id="rId273" display="DDB_G0279501"/>
    <hyperlink ref="A339" r:id="rId274" display="DDB_G0285183"/>
    <hyperlink ref="A340" r:id="rId275" display="DDB_G0292274"/>
    <hyperlink ref="A341" r:id="rId276" display="DDB_G0279499"/>
    <hyperlink ref="A342" r:id="rId277" display="DDB_G0292292"/>
    <hyperlink ref="A343" r:id="rId278" display="DDB_G0270920"/>
    <hyperlink ref="A344" r:id="rId279" display="DDB_G0272921"/>
    <hyperlink ref="A345" r:id="rId280" display="DDB_G0275927"/>
    <hyperlink ref="A346" r:id="rId281" display="DDB_G0287115"/>
    <hyperlink ref="A347" r:id="rId282" display="DDB_G0291806"/>
    <hyperlink ref="A348" r:id="rId283" display="DDB_G0270920"/>
    <hyperlink ref="A349" r:id="rId284" display="DDB_G0286379"/>
    <hyperlink ref="A350" r:id="rId285" display="DDB_G0268590"/>
    <hyperlink ref="A351" r:id="rId286" display="DDB_G0278073"/>
    <hyperlink ref="A352" r:id="rId287" display="DDB_G0278825"/>
    <hyperlink ref="A353" r:id="rId288" display="DDB_G0283999"/>
    <hyperlink ref="A354" r:id="rId289" display="DDB_G0286591"/>
    <hyperlink ref="A355" r:id="rId290" display="DDB_G0286745"/>
    <hyperlink ref="A356" r:id="rId291" display="DDB_G0288059"/>
    <hyperlink ref="A357" r:id="rId292" display="DDB_G0288125"/>
    <hyperlink ref="A358" r:id="rId293" display="DDB_G0282123"/>
    <hyperlink ref="A359" r:id="rId294" display="DDB_G0289673"/>
    <hyperlink ref="A360" r:id="rId295" display="DDB_G0287431"/>
    <hyperlink ref="A361" r:id="rId296" display="DDB_G0285671"/>
    <hyperlink ref="A362" r:id="rId297" display="DDB_G0269180"/>
    <hyperlink ref="A363" r:id="rId298" display="DDB_G0267750"/>
    <hyperlink ref="A364" r:id="rId299" display="DDB_G0267828"/>
    <hyperlink ref="A365" r:id="rId300" display="DDB_G0292674"/>
    <hyperlink ref="A366" r:id="rId301" display="DDB_G0274947"/>
    <hyperlink ref="A367" r:id="rId302" display="DDB_G0288329"/>
    <hyperlink ref="A368" r:id="rId303" display="DDB_G0291904"/>
    <hyperlink ref="A369" r:id="rId304" display="DDB_G0290301"/>
    <hyperlink ref="A370" r:id="rId305" display="DDB_G0284115"/>
    <hyperlink ref="A371" r:id="rId306" display="DDB_G0287991"/>
    <hyperlink ref="A372" r:id="rId307" display="DDB_G0275523"/>
    <hyperlink ref="A373" r:id="rId308" display="DDB_G0285619"/>
    <hyperlink ref="A374" r:id="rId309" display="DDB_G0283477"/>
    <hyperlink ref="A375" r:id="rId310" display="DDB_G0269612"/>
    <hyperlink ref="A376" r:id="rId311" display="DDB_G0272534"/>
    <hyperlink ref="A377" r:id="rId312" display="DDB_G0274435"/>
    <hyperlink ref="A378" r:id="rId313" display="DDB_G0268874"/>
    <hyperlink ref="A379" r:id="rId314" display="DDB_G0275487"/>
    <hyperlink ref="A380" r:id="rId315" display="DDB_G0282567"/>
    <hyperlink ref="A381" r:id="rId316" display="DDB_G0290897"/>
    <hyperlink ref="A382" r:id="rId317" display="DDB_G0278513"/>
    <hyperlink ref="A383" r:id="rId318" display="DDB_G0290143"/>
    <hyperlink ref="A384" r:id="rId319" display="DDB_G0293066"/>
    <hyperlink ref="A385" r:id="rId320" display="DDB_G0274655"/>
    <hyperlink ref="A386" r:id="rId321" display="DDB_G0272642"/>
    <hyperlink ref="A387" r:id="rId322" display="DDB_G0277599"/>
    <hyperlink ref="A388" r:id="rId323" display="DDB_G0285551"/>
    <hyperlink ref="A389" r:id="rId324" display="DDB_G0272640"/>
    <hyperlink ref="A390" r:id="rId325" display="DDB_G0269954"/>
    <hyperlink ref="A391" r:id="rId326" display="DDB_G0279531"/>
    <hyperlink ref="A392" r:id="rId327" display="DDB_G0278865"/>
    <hyperlink ref="A393" r:id="rId328" display="DDB_G0273179"/>
    <hyperlink ref="A394" r:id="rId329" display="DDB_G0272572"/>
    <hyperlink ref="A395" r:id="rId330" display="DDB_G0273289"/>
    <hyperlink ref="A396" r:id="rId331" display="DDB_G0293954"/>
    <hyperlink ref="A397" r:id="rId332" display="DDB_G0285923"/>
    <hyperlink ref="A398" r:id="rId333" display="DDB_G0290863"/>
    <hyperlink ref="A399" r:id="rId334" display="DDB_G0292316"/>
    <hyperlink ref="A400" r:id="rId335" display="DDB_G0285929"/>
    <hyperlink ref="A401" r:id="rId336" display="DDB_G0288279"/>
    <hyperlink ref="A403" r:id="rId337" display="DDB_G0280547"/>
    <hyperlink ref="A404" r:id="rId338" display="DDB_G0279085"/>
    <hyperlink ref="A405" r:id="rId339" display="DDB_G0275493"/>
    <hyperlink ref="A406" r:id="rId340" display="DDB_G0277439"/>
    <hyperlink ref="A407" r:id="rId341" display="DDB_G0283617"/>
    <hyperlink ref="A408" r:id="rId342" display="DDB_G0287259"/>
    <hyperlink ref="A409" r:id="rId343" display="DDB_G0277503"/>
    <hyperlink ref="A47" r:id="rId344" display="DDB_G0268216"/>
    <hyperlink ref="A88" r:id="rId345" display="DDB_G0293866"/>
    <hyperlink ref="A89" r:id="rId346" display="DDB_G0286069"/>
    <hyperlink ref="A90" r:id="rId347" display="DDB_G0286303"/>
    <hyperlink ref="A91" r:id="rId348" display="DDB_G0284713"/>
    <hyperlink ref="A92" r:id="rId349" display="DDB_G0268512"/>
    <hyperlink ref="A102" r:id="rId350" display="DDB_G0267682"/>
    <hyperlink ref="A103" r:id="rId351" display="DDB_G0284419"/>
    <hyperlink ref="A104" r:id="rId352" display="DDB_G0281441"/>
    <hyperlink ref="A105" r:id="rId353" display="DDB_G0276481"/>
    <hyperlink ref="A106" r:id="rId354" display="DDB_G0278729"/>
    <hyperlink ref="A107" r:id="rId355" display="DDB_G0292296"/>
    <hyperlink ref="A108" r:id="rId356" display="DDB_G0283857"/>
    <hyperlink ref="A109" r:id="rId357" display="DDB_G0275653"/>
    <hyperlink ref="A179" r:id="rId358" display="DDB_G0287689"/>
    <hyperlink ref="A181" r:id="rId359" display="DDB_G0269196"/>
    <hyperlink ref="A224" r:id="rId360" display="DDB_G0284129"/>
    <hyperlink ref="A87" r:id="rId361" display="DDB_G0281229"/>
    <hyperlink ref="A156" r:id="rId362" display="DDB_G0267728"/>
  </hyperlinks>
  <printOptions/>
  <pageMargins left="0.787401575" right="0.787401575" top="0.984251969" bottom="0.984251969" header="0.5" footer="0.5"/>
  <pageSetup horizontalDpi="600" verticalDpi="600" orientation="landscape" paperSize="9" r:id="rId364"/>
  <headerFooter alignWithMargins="0">
    <oddHeader>&amp;C&amp;A</oddHeader>
    <oddFooter>&amp;CPage &amp;P</oddFooter>
  </headerFooter>
  <drawing r:id="rId363"/>
</worksheet>
</file>

<file path=xl/worksheets/sheet3.xml><?xml version="1.0" encoding="utf-8"?>
<worksheet xmlns="http://schemas.openxmlformats.org/spreadsheetml/2006/main" xmlns:r="http://schemas.openxmlformats.org/officeDocument/2006/relationships">
  <sheetPr codeName="Tabelle2"/>
  <dimension ref="A1:CR35"/>
  <sheetViews>
    <sheetView zoomScale="75" zoomScaleNormal="75" zoomScalePageLayoutView="0" workbookViewId="0" topLeftCell="A9">
      <selection activeCell="A10" sqref="A10:IV10"/>
    </sheetView>
  </sheetViews>
  <sheetFormatPr defaultColWidth="9.140625" defaultRowHeight="12.75"/>
  <cols>
    <col min="1" max="1" width="14.28125" style="113" bestFit="1" customWidth="1"/>
    <col min="2" max="2" width="19.421875" style="114" customWidth="1"/>
    <col min="3" max="3" width="12.57421875" style="114" hidden="1" customWidth="1"/>
    <col min="4" max="4" width="28.8515625" style="101" hidden="1" customWidth="1"/>
    <col min="5" max="5" width="22.140625" style="101" hidden="1" customWidth="1"/>
    <col min="6" max="7" width="14.7109375" style="101" hidden="1" customWidth="1"/>
    <col min="8" max="8" width="35.7109375" style="115" hidden="1" customWidth="1"/>
    <col min="9" max="9" width="30.7109375" style="113" hidden="1" customWidth="1"/>
    <col min="10" max="10" width="46.28125" style="113" bestFit="1" customWidth="1"/>
    <col min="11" max="11" width="13.7109375" style="113" customWidth="1"/>
    <col min="12" max="12" width="14.28125" style="113" customWidth="1"/>
    <col min="13" max="13" width="15.28125" style="113" customWidth="1"/>
    <col min="14" max="14" width="15.57421875" style="113" customWidth="1"/>
    <col min="15" max="15" width="14.421875" style="113" customWidth="1"/>
    <col min="16" max="16" width="15.140625" style="113" customWidth="1"/>
    <col min="17" max="17" width="13.8515625" style="113" customWidth="1"/>
    <col min="18" max="18" width="14.421875" style="113" customWidth="1"/>
    <col min="19" max="19" width="14.7109375" style="113" customWidth="1"/>
    <col min="20" max="20" width="14.421875" style="113" customWidth="1"/>
    <col min="21" max="21" width="16.8515625" style="113" customWidth="1"/>
    <col min="22" max="22" width="10.57421875" style="113" customWidth="1"/>
    <col min="23" max="23" width="10.7109375" style="113" customWidth="1"/>
    <col min="24" max="24" width="0.13671875" style="142" customWidth="1"/>
    <col min="25" max="25" width="10.7109375" style="113" customWidth="1"/>
    <col min="26" max="26" width="10.140625" style="113" customWidth="1"/>
    <col min="27" max="27" width="9.140625" style="113" customWidth="1"/>
    <col min="28" max="28" width="14.421875" style="113" bestFit="1" customWidth="1"/>
    <col min="29" max="29" width="9.7109375" style="113" customWidth="1"/>
    <col min="30" max="30" width="13.57421875" style="113" customWidth="1"/>
    <col min="31" max="31" width="12.140625" style="113" customWidth="1"/>
    <col min="32" max="32" width="10.28125" style="113" customWidth="1"/>
    <col min="33" max="33" width="11.7109375" style="113" customWidth="1"/>
    <col min="34" max="34" width="10.00390625" style="113" customWidth="1"/>
    <col min="35" max="35" width="10.421875" style="113" customWidth="1"/>
    <col min="36" max="36" width="10.00390625" style="113" customWidth="1"/>
    <col min="37" max="39" width="10.57421875" style="113" customWidth="1"/>
    <col min="40" max="40" width="0.71875" style="167" customWidth="1"/>
    <col min="41" max="42" width="10.57421875" style="113" customWidth="1"/>
    <col min="43" max="43" width="10.7109375" style="113" customWidth="1"/>
    <col min="44" max="44" width="11.7109375" style="114" customWidth="1"/>
    <col min="45" max="45" width="12.00390625" style="113" customWidth="1"/>
    <col min="46" max="46" width="0.42578125" style="185" hidden="1" customWidth="1"/>
    <col min="47" max="47" width="10.7109375" style="113" customWidth="1"/>
    <col min="48" max="48" width="11.421875" style="113" customWidth="1"/>
    <col min="49" max="49" width="9.57421875" style="113" customWidth="1"/>
    <col min="50" max="50" width="11.8515625" style="113" customWidth="1"/>
    <col min="51" max="51" width="11.7109375" style="113" customWidth="1"/>
    <col min="52" max="52" width="12.140625" style="113" customWidth="1"/>
    <col min="53" max="53" width="11.7109375" style="113" customWidth="1"/>
    <col min="54" max="54" width="11.421875" style="113" customWidth="1"/>
    <col min="55" max="55" width="10.140625" style="113" customWidth="1"/>
    <col min="56" max="56" width="11.28125" style="113" customWidth="1"/>
    <col min="57" max="57" width="14.00390625" style="113" customWidth="1"/>
    <col min="58" max="58" width="10.7109375" style="113" customWidth="1"/>
    <col min="59" max="64" width="10.57421875" style="113" customWidth="1"/>
    <col min="65" max="65" width="10.7109375" style="114" customWidth="1"/>
    <col min="66" max="66" width="10.7109375" style="113" customWidth="1"/>
    <col min="67" max="75" width="10.57421875" style="113" customWidth="1"/>
    <col min="76" max="76" width="12.28125" style="113" customWidth="1"/>
    <col min="77" max="83" width="10.7109375" style="113" customWidth="1"/>
    <col min="84" max="84" width="10.57421875" style="113" customWidth="1"/>
    <col min="85" max="85" width="10.7109375" style="113" customWidth="1"/>
    <col min="86" max="92" width="10.57421875" style="113" customWidth="1"/>
    <col min="93" max="93" width="9.140625" style="113" customWidth="1"/>
    <col min="94" max="94" width="6.00390625" style="113" customWidth="1"/>
    <col min="95" max="95" width="6.421875" style="113" customWidth="1"/>
    <col min="96" max="96" width="7.7109375" style="113" customWidth="1"/>
    <col min="97" max="16384" width="9.140625" style="113" customWidth="1"/>
  </cols>
  <sheetData>
    <row r="1" spans="2:65" s="100" customFormat="1" ht="15.75" hidden="1">
      <c r="B1" s="101"/>
      <c r="C1" s="101"/>
      <c r="D1" s="98"/>
      <c r="E1" s="98"/>
      <c r="F1" s="98"/>
      <c r="G1" s="98"/>
      <c r="H1" s="102"/>
      <c r="X1" s="140"/>
      <c r="Z1" s="103"/>
      <c r="AA1" s="103"/>
      <c r="AN1" s="171"/>
      <c r="AR1" s="101"/>
      <c r="AT1" s="180"/>
      <c r="BM1" s="101"/>
    </row>
    <row r="2" spans="2:65" s="100" customFormat="1" ht="15.75" hidden="1">
      <c r="B2" s="101"/>
      <c r="C2" s="101"/>
      <c r="D2" s="98"/>
      <c r="E2" s="98"/>
      <c r="F2" s="98"/>
      <c r="G2" s="98"/>
      <c r="H2" s="102"/>
      <c r="X2" s="140"/>
      <c r="Z2" s="103"/>
      <c r="AA2" s="103"/>
      <c r="AN2" s="171"/>
      <c r="AR2" s="101"/>
      <c r="AT2" s="180"/>
      <c r="BM2" s="101"/>
    </row>
    <row r="3" spans="2:65" s="100" customFormat="1" ht="15.75" hidden="1">
      <c r="B3" s="101"/>
      <c r="C3" s="101"/>
      <c r="D3" s="98"/>
      <c r="E3" s="98"/>
      <c r="F3" s="98"/>
      <c r="G3" s="98"/>
      <c r="H3" s="102"/>
      <c r="X3" s="140"/>
      <c r="Z3" s="103"/>
      <c r="AA3" s="103"/>
      <c r="AN3" s="171"/>
      <c r="AR3" s="101"/>
      <c r="AT3" s="180"/>
      <c r="BM3" s="101"/>
    </row>
    <row r="4" spans="2:65" s="100" customFormat="1" ht="15.75" hidden="1">
      <c r="B4" s="101"/>
      <c r="C4" s="101"/>
      <c r="D4" s="98"/>
      <c r="E4" s="98"/>
      <c r="F4" s="98"/>
      <c r="G4" s="98"/>
      <c r="H4" s="102"/>
      <c r="X4" s="140"/>
      <c r="Z4" s="103"/>
      <c r="AA4" s="103"/>
      <c r="AN4" s="171"/>
      <c r="AR4" s="101"/>
      <c r="AT4" s="180"/>
      <c r="BM4" s="101"/>
    </row>
    <row r="5" spans="2:65" s="100" customFormat="1" ht="15.75" hidden="1">
      <c r="B5" s="101"/>
      <c r="C5" s="101"/>
      <c r="D5" s="98"/>
      <c r="E5" s="98"/>
      <c r="F5" s="98"/>
      <c r="G5" s="98"/>
      <c r="H5" s="102"/>
      <c r="X5" s="140"/>
      <c r="Z5" s="103"/>
      <c r="AA5" s="103"/>
      <c r="AN5" s="171"/>
      <c r="AR5" s="101"/>
      <c r="AT5" s="180"/>
      <c r="BM5" s="101"/>
    </row>
    <row r="6" spans="2:65" s="100" customFormat="1" ht="15.75" hidden="1">
      <c r="B6" s="101"/>
      <c r="C6" s="101"/>
      <c r="D6" s="98"/>
      <c r="E6" s="98"/>
      <c r="F6" s="98"/>
      <c r="G6" s="98"/>
      <c r="H6" s="102"/>
      <c r="X6" s="140"/>
      <c r="Z6" s="103"/>
      <c r="AA6" s="103"/>
      <c r="AN6" s="171"/>
      <c r="AR6" s="101"/>
      <c r="AT6" s="180"/>
      <c r="BM6" s="101"/>
    </row>
    <row r="7" spans="2:65" s="100" customFormat="1" ht="15.75" hidden="1">
      <c r="B7" s="101"/>
      <c r="C7" s="101"/>
      <c r="D7" s="98"/>
      <c r="E7" s="98"/>
      <c r="F7" s="98"/>
      <c r="G7" s="98"/>
      <c r="H7" s="102"/>
      <c r="X7" s="140"/>
      <c r="Z7" s="103"/>
      <c r="AA7" s="103"/>
      <c r="AN7" s="171"/>
      <c r="AR7" s="101"/>
      <c r="AT7" s="180"/>
      <c r="BM7" s="101"/>
    </row>
    <row r="8" spans="2:65" s="100" customFormat="1" ht="15.75" hidden="1">
      <c r="B8" s="101"/>
      <c r="C8" s="101"/>
      <c r="D8" s="104"/>
      <c r="E8" s="104"/>
      <c r="F8" s="104"/>
      <c r="G8" s="104"/>
      <c r="H8" s="102"/>
      <c r="X8" s="140"/>
      <c r="Z8" s="103">
        <v>0</v>
      </c>
      <c r="AA8" s="103">
        <v>0</v>
      </c>
      <c r="AN8" s="171"/>
      <c r="AR8" s="101"/>
      <c r="AT8" s="180"/>
      <c r="BM8" s="101"/>
    </row>
    <row r="9" spans="2:65" s="100" customFormat="1" ht="57.75" customHeight="1">
      <c r="B9" s="101"/>
      <c r="C9" s="101"/>
      <c r="D9" s="104"/>
      <c r="E9" s="104"/>
      <c r="F9" s="104"/>
      <c r="G9" s="104"/>
      <c r="H9" s="102"/>
      <c r="U9" s="100" t="s">
        <v>1011</v>
      </c>
      <c r="V9" s="100" t="s">
        <v>1011</v>
      </c>
      <c r="X9" s="140"/>
      <c r="Z9" s="103"/>
      <c r="AA9" s="103"/>
      <c r="AN9" s="171"/>
      <c r="AO9" s="92" t="s">
        <v>842</v>
      </c>
      <c r="AP9" s="23" t="s">
        <v>65</v>
      </c>
      <c r="AQ9" s="23" t="s">
        <v>1020</v>
      </c>
      <c r="AR9" s="23" t="s">
        <v>66</v>
      </c>
      <c r="AS9" s="23" t="s">
        <v>1021</v>
      </c>
      <c r="AT9" s="181"/>
      <c r="AU9" s="23" t="s">
        <v>846</v>
      </c>
      <c r="AV9" s="23" t="s">
        <v>847</v>
      </c>
      <c r="AW9" s="23" t="s">
        <v>1022</v>
      </c>
      <c r="AX9" s="23" t="s">
        <v>849</v>
      </c>
      <c r="AY9" s="23" t="s">
        <v>850</v>
      </c>
      <c r="AZ9" s="23" t="s">
        <v>1023</v>
      </c>
      <c r="BA9" s="23" t="s">
        <v>852</v>
      </c>
      <c r="BB9" s="23" t="s">
        <v>1024</v>
      </c>
      <c r="BC9" s="23" t="s">
        <v>854</v>
      </c>
      <c r="BD9" s="23" t="s">
        <v>855</v>
      </c>
      <c r="BE9" s="23" t="s">
        <v>856</v>
      </c>
      <c r="BF9" s="23" t="s">
        <v>857</v>
      </c>
      <c r="BG9" s="23" t="s">
        <v>858</v>
      </c>
      <c r="BH9" s="23" t="s">
        <v>463</v>
      </c>
      <c r="BM9" s="101"/>
    </row>
    <row r="10" spans="1:79" s="13" customFormat="1" ht="15.75">
      <c r="A10" s="29" t="s">
        <v>811</v>
      </c>
      <c r="B10" s="128" t="s">
        <v>812</v>
      </c>
      <c r="C10" s="30"/>
      <c r="D10" s="31" t="s">
        <v>534</v>
      </c>
      <c r="E10" s="31" t="s">
        <v>535</v>
      </c>
      <c r="F10" s="31" t="s">
        <v>536</v>
      </c>
      <c r="G10" s="32" t="e">
        <f>($T10/$V$412)/((MAX($S10,1))/$U$412)</f>
        <v>#DIV/0!</v>
      </c>
      <c r="H10" s="32"/>
      <c r="I10" s="59" t="s">
        <v>614</v>
      </c>
      <c r="J10" s="34" t="s">
        <v>1130</v>
      </c>
      <c r="K10" s="33">
        <v>271</v>
      </c>
      <c r="L10" s="88">
        <v>4289</v>
      </c>
      <c r="M10" s="33">
        <v>963</v>
      </c>
      <c r="N10" s="88">
        <v>4739</v>
      </c>
      <c r="O10" s="33">
        <v>151</v>
      </c>
      <c r="P10" s="88">
        <v>864</v>
      </c>
      <c r="Q10" s="33">
        <v>2010</v>
      </c>
      <c r="R10" s="88">
        <v>9644</v>
      </c>
      <c r="S10" s="33">
        <f>K10+L10+O10+P10</f>
        <v>5575</v>
      </c>
      <c r="T10" s="33">
        <f>M10++N10+Q10+R10</f>
        <v>17356</v>
      </c>
      <c r="U10" s="35" t="e">
        <f>(S10+T10)*($S$412/($S$412+$T$412))</f>
        <v>#DIV/0!</v>
      </c>
      <c r="V10" s="35" t="e">
        <f>(S10+T10)*($T$412/($S$412+$T$412))</f>
        <v>#DIV/0!</v>
      </c>
      <c r="W10" s="36" t="e">
        <f>CHITEST(S10:T10,U10:V10)</f>
        <v>#DIV/0!</v>
      </c>
      <c r="X10" s="36"/>
      <c r="Y10" s="37">
        <v>63</v>
      </c>
      <c r="Z10" s="37">
        <v>24</v>
      </c>
      <c r="AA10" s="37">
        <v>144</v>
      </c>
      <c r="AB10" s="37">
        <v>444</v>
      </c>
      <c r="AC10" s="37">
        <v>217</v>
      </c>
      <c r="AD10" s="37">
        <v>465</v>
      </c>
      <c r="AE10" s="37">
        <v>391</v>
      </c>
      <c r="AF10" s="37">
        <v>474</v>
      </c>
      <c r="AG10" s="37">
        <v>199</v>
      </c>
      <c r="AH10" s="37">
        <v>382</v>
      </c>
      <c r="AI10" s="37">
        <v>31</v>
      </c>
      <c r="AJ10" s="37">
        <v>132</v>
      </c>
      <c r="AK10" s="37">
        <v>74</v>
      </c>
      <c r="AL10" s="37">
        <v>181</v>
      </c>
      <c r="AM10" s="30">
        <f>SUM(Y10:AL10)</f>
        <v>3221</v>
      </c>
      <c r="AO10" s="37">
        <v>549</v>
      </c>
      <c r="AP10" s="37">
        <v>255</v>
      </c>
      <c r="AQ10" s="37">
        <v>188</v>
      </c>
      <c r="AR10" s="37">
        <v>942</v>
      </c>
      <c r="AS10" s="37">
        <v>476</v>
      </c>
      <c r="AT10" s="37">
        <v>2014</v>
      </c>
      <c r="AU10" s="37">
        <v>493</v>
      </c>
      <c r="AV10" s="37">
        <v>342</v>
      </c>
      <c r="AW10" s="37">
        <v>159</v>
      </c>
      <c r="AX10" s="37">
        <v>289</v>
      </c>
      <c r="AY10" s="37">
        <v>236</v>
      </c>
      <c r="AZ10" s="37">
        <v>362</v>
      </c>
      <c r="BA10" s="37">
        <v>615</v>
      </c>
      <c r="BB10" s="37">
        <v>452</v>
      </c>
      <c r="BC10" s="37">
        <v>462</v>
      </c>
      <c r="BD10" s="37">
        <v>472</v>
      </c>
      <c r="BE10" s="37">
        <v>440</v>
      </c>
      <c r="BF10" s="37">
        <v>266</v>
      </c>
      <c r="BG10" s="37">
        <v>717</v>
      </c>
      <c r="BH10" s="30">
        <f>SUM(AO10:BG10)</f>
        <v>9729</v>
      </c>
      <c r="BI10" s="37">
        <f>IF(SUM(AR10:AW10)&gt;0,SUM(AR10:AW10),"")</f>
        <v>4426</v>
      </c>
      <c r="BJ10" s="37">
        <f>IF((AO10+SUM(AY10:BG10))&gt;0,(AO10+SUM(AY10:BG10)),"")</f>
        <v>4571</v>
      </c>
      <c r="BK10" s="13">
        <f>IF((BI10+BJ10)&gt;0,(BI10+BJ10),"")</f>
        <v>8997</v>
      </c>
      <c r="BL10" s="38" t="e">
        <f>BK10*($BI$412/($BI$412+$BJ$412))</f>
        <v>#DIV/0!</v>
      </c>
      <c r="BM10" s="38" t="e">
        <f>BK10*($BJ$412/($BI$412+$BJ$412))</f>
        <v>#DIV/0!</v>
      </c>
      <c r="BN10" s="39" t="e">
        <f>CHITEST(BI10:BJ10,BL10:BM10)</f>
        <v>#DIV/0!</v>
      </c>
      <c r="BO10" s="40"/>
      <c r="BP10" s="13">
        <v>6.53</v>
      </c>
      <c r="BQ10" s="40">
        <v>3.74</v>
      </c>
      <c r="BR10" s="41"/>
      <c r="BS10" s="41"/>
      <c r="BT10" s="41"/>
      <c r="BU10" s="41"/>
      <c r="BV10" s="41"/>
      <c r="BW10" s="41"/>
      <c r="BY10" s="40"/>
      <c r="BZ10" s="40"/>
      <c r="CA10" s="40"/>
    </row>
    <row r="11" spans="1:96" s="115" customFormat="1" ht="15.75">
      <c r="A11" s="115" t="s">
        <v>71</v>
      </c>
      <c r="B11" s="114"/>
      <c r="C11" s="114"/>
      <c r="D11" s="107"/>
      <c r="E11" s="107"/>
      <c r="F11" s="107"/>
      <c r="G11" s="98"/>
      <c r="H11" s="108"/>
      <c r="I11" s="108"/>
      <c r="K11" s="154">
        <f>rblA_regulated_genes!K412</f>
        <v>3208678</v>
      </c>
      <c r="L11" s="154">
        <f>rblA_regulated_genes!L412</f>
        <v>21432352</v>
      </c>
      <c r="M11" s="154">
        <f>rblA_regulated_genes!M412</f>
        <v>3826379</v>
      </c>
      <c r="N11" s="154">
        <f>rblA_regulated_genes!N412</f>
        <v>9970513</v>
      </c>
      <c r="O11" s="154">
        <f>rblA_regulated_genes!O412</f>
        <v>5720809</v>
      </c>
      <c r="P11" s="154">
        <f>rblA_regulated_genes!P412</f>
        <v>10815100</v>
      </c>
      <c r="Q11" s="154">
        <f>rblA_regulated_genes!Q412</f>
        <v>5811380</v>
      </c>
      <c r="R11" s="154">
        <f>rblA_regulated_genes!R412</f>
        <v>14085797</v>
      </c>
      <c r="S11" s="154">
        <f>rblA_regulated_genes!S412</f>
        <v>41176939</v>
      </c>
      <c r="T11" s="155">
        <f>rblA_regulated_genes!T412</f>
        <v>33694069</v>
      </c>
      <c r="U11" s="96">
        <f>rblA_regulated_genes!U412</f>
        <v>41176939</v>
      </c>
      <c r="V11" s="96">
        <f>rblA_regulated_genes!V412</f>
        <v>33694069</v>
      </c>
      <c r="W11" s="96"/>
      <c r="X11" s="151"/>
      <c r="Y11" s="108">
        <v>3248410</v>
      </c>
      <c r="Z11" s="108">
        <v>2820853</v>
      </c>
      <c r="AA11" s="108">
        <v>4712062</v>
      </c>
      <c r="AB11" s="108">
        <v>5373309</v>
      </c>
      <c r="AC11" s="108">
        <v>2600425</v>
      </c>
      <c r="AD11" s="108">
        <v>4624360</v>
      </c>
      <c r="AE11" s="108">
        <v>5129256</v>
      </c>
      <c r="AF11" s="108">
        <v>3776273</v>
      </c>
      <c r="AG11" s="108">
        <v>2429810</v>
      </c>
      <c r="AH11" s="108">
        <v>5153928</v>
      </c>
      <c r="AI11" s="108">
        <v>1776805</v>
      </c>
      <c r="AJ11" s="108">
        <v>3816780</v>
      </c>
      <c r="AK11" s="108">
        <v>2651815</v>
      </c>
      <c r="AL11" s="108">
        <v>5937874</v>
      </c>
      <c r="AM11" s="108"/>
      <c r="AN11" s="172"/>
      <c r="AO11" s="152">
        <v>4849631</v>
      </c>
      <c r="AP11" s="152">
        <v>3342896</v>
      </c>
      <c r="AQ11" s="152">
        <v>2060722</v>
      </c>
      <c r="AR11" s="152">
        <v>2755790</v>
      </c>
      <c r="AS11" s="152">
        <v>1312264</v>
      </c>
      <c r="AT11" s="182"/>
      <c r="AU11" s="152">
        <v>2110911</v>
      </c>
      <c r="AV11" s="152">
        <v>1944835</v>
      </c>
      <c r="AW11" s="152">
        <v>768136</v>
      </c>
      <c r="AX11" s="152">
        <v>2503229</v>
      </c>
      <c r="AY11" s="152">
        <v>2107712</v>
      </c>
      <c r="AZ11" s="152">
        <v>2865788</v>
      </c>
      <c r="BA11" s="152">
        <v>6337311</v>
      </c>
      <c r="BB11" s="152">
        <v>5048324</v>
      </c>
      <c r="BC11" s="152">
        <v>3743486</v>
      </c>
      <c r="BD11" s="152">
        <v>4092571</v>
      </c>
      <c r="BE11" s="152">
        <v>3226994</v>
      </c>
      <c r="BF11" s="152">
        <v>2312884</v>
      </c>
      <c r="BG11" s="152">
        <v>5185030</v>
      </c>
      <c r="BH11" s="152">
        <v>61858494</v>
      </c>
      <c r="BI11" s="152">
        <v>4849631</v>
      </c>
      <c r="BJ11" s="152">
        <v>5403618</v>
      </c>
      <c r="BK11" s="152">
        <v>13413780</v>
      </c>
      <c r="BL11" s="152">
        <v>34920100</v>
      </c>
      <c r="BM11" s="152"/>
      <c r="BN11" s="152"/>
      <c r="BO11" s="152"/>
      <c r="BP11" s="152"/>
      <c r="BQ11" s="152"/>
      <c r="BR11" s="152"/>
      <c r="BS11" s="152"/>
      <c r="BT11" s="152"/>
      <c r="BU11" s="152"/>
      <c r="BV11" s="152"/>
      <c r="BW11" s="152"/>
      <c r="BX11" s="153"/>
      <c r="BY11" s="152"/>
      <c r="BZ11" s="152"/>
      <c r="CA11" s="152"/>
      <c r="CB11" s="152"/>
      <c r="CC11" s="152"/>
      <c r="CD11" s="152"/>
      <c r="CE11" s="152"/>
      <c r="CF11" s="152"/>
      <c r="CG11" s="153"/>
      <c r="CH11" s="152"/>
      <c r="CI11" s="152"/>
      <c r="CJ11" s="152"/>
      <c r="CK11" s="152"/>
      <c r="CL11" s="152"/>
      <c r="CM11" s="152"/>
      <c r="CN11" s="152"/>
      <c r="CP11" s="152"/>
      <c r="CQ11" s="152"/>
      <c r="CR11" s="152"/>
    </row>
    <row r="12" spans="2:65" s="167" customFormat="1" ht="2.25" customHeight="1">
      <c r="B12" s="168"/>
      <c r="C12" s="168"/>
      <c r="D12" s="169"/>
      <c r="E12" s="169"/>
      <c r="F12" s="169"/>
      <c r="G12" s="169"/>
      <c r="H12" s="170"/>
      <c r="AR12" s="168"/>
      <c r="AT12" s="183"/>
      <c r="BM12" s="168"/>
    </row>
    <row r="13" spans="2:65" s="105" customFormat="1" ht="142.5">
      <c r="B13" s="106"/>
      <c r="C13" s="106"/>
      <c r="D13" s="110"/>
      <c r="E13" s="110"/>
      <c r="F13" s="110"/>
      <c r="G13" s="110"/>
      <c r="J13" s="111"/>
      <c r="K13" s="111"/>
      <c r="L13" s="111"/>
      <c r="M13" s="150" t="s">
        <v>813</v>
      </c>
      <c r="N13" s="149" t="s">
        <v>1008</v>
      </c>
      <c r="O13" s="149" t="s">
        <v>1007</v>
      </c>
      <c r="P13" s="149" t="s">
        <v>1006</v>
      </c>
      <c r="Q13" s="149" t="s">
        <v>1012</v>
      </c>
      <c r="R13" s="149" t="s">
        <v>1005</v>
      </c>
      <c r="U13" s="112"/>
      <c r="V13" s="112"/>
      <c r="W13" s="112"/>
      <c r="X13" s="141"/>
      <c r="Y13" s="112"/>
      <c r="AD13" s="111"/>
      <c r="AF13" s="175" t="s">
        <v>1013</v>
      </c>
      <c r="AG13" s="175" t="s">
        <v>1014</v>
      </c>
      <c r="AH13" s="175" t="s">
        <v>1015</v>
      </c>
      <c r="AI13" s="175" t="s">
        <v>1016</v>
      </c>
      <c r="AJ13" s="175" t="s">
        <v>1017</v>
      </c>
      <c r="AK13" s="175" t="s">
        <v>1018</v>
      </c>
      <c r="AL13" s="175" t="s">
        <v>1019</v>
      </c>
      <c r="AM13" s="176" t="s">
        <v>173</v>
      </c>
      <c r="AN13" s="173"/>
      <c r="AR13" s="106"/>
      <c r="AT13" s="184"/>
      <c r="BD13" s="111"/>
      <c r="BF13" s="175" t="s">
        <v>1009</v>
      </c>
      <c r="BG13" s="175" t="s">
        <v>840</v>
      </c>
      <c r="BH13" s="175" t="s">
        <v>66</v>
      </c>
      <c r="BI13" s="175" t="s">
        <v>69</v>
      </c>
      <c r="BJ13" s="175" t="s">
        <v>70</v>
      </c>
      <c r="BK13" s="175" t="s">
        <v>67</v>
      </c>
      <c r="BL13" s="175" t="s">
        <v>68</v>
      </c>
      <c r="BM13" s="176" t="s">
        <v>173</v>
      </c>
    </row>
    <row r="14" spans="1:39" ht="15.75">
      <c r="A14" s="113" t="s">
        <v>607</v>
      </c>
      <c r="B14" s="114">
        <f>rblA_regulated_genes!B418</f>
        <v>0.95</v>
      </c>
      <c r="AM14" s="114"/>
    </row>
    <row r="15" spans="1:64" ht="15.75">
      <c r="A15" s="113" t="s">
        <v>595</v>
      </c>
      <c r="B15" s="114">
        <f>0.5+B14/2</f>
        <v>0.975</v>
      </c>
      <c r="J15" s="116"/>
      <c r="K15" s="116"/>
      <c r="L15" s="116" t="s">
        <v>463</v>
      </c>
      <c r="M15" s="156">
        <f>K11+L11</f>
        <v>24641030</v>
      </c>
      <c r="N15" s="156">
        <f>M11+N11</f>
        <v>13796892</v>
      </c>
      <c r="O15" s="156">
        <f>O11+P11</f>
        <v>16535909</v>
      </c>
      <c r="P15" s="156">
        <f>Q11+R11</f>
        <v>19897177</v>
      </c>
      <c r="Q15" s="156">
        <f>K11+L11+O11+P11</f>
        <v>41176939</v>
      </c>
      <c r="R15" s="156">
        <f>M11+N11+Q11+R11</f>
        <v>33694069</v>
      </c>
      <c r="U15" s="124"/>
      <c r="V15" s="124"/>
      <c r="W15" s="124"/>
      <c r="X15" s="143"/>
      <c r="Y15" s="124"/>
      <c r="AD15" s="116" t="s">
        <v>463</v>
      </c>
      <c r="AF15" s="178">
        <f>Y11+Z11</f>
        <v>6069263</v>
      </c>
      <c r="AG15" s="178">
        <f>AA11+AB11</f>
        <v>10085371</v>
      </c>
      <c r="AH15" s="178">
        <f>AC11+AD11</f>
        <v>7224785</v>
      </c>
      <c r="AI15" s="178">
        <f>AE11+AF11</f>
        <v>8905529</v>
      </c>
      <c r="AJ15" s="178">
        <f>AG11+AH11</f>
        <v>7583738</v>
      </c>
      <c r="AK15" s="178">
        <f>AI11+AJ11</f>
        <v>5593585</v>
      </c>
      <c r="AL15" s="178">
        <f>AK11+AL11</f>
        <v>8589689</v>
      </c>
      <c r="AM15" s="114"/>
      <c r="AN15" s="174"/>
      <c r="AO15" s="119"/>
      <c r="AP15" s="119"/>
      <c r="AQ15" s="119"/>
      <c r="BA15" s="117"/>
      <c r="BB15" s="99"/>
      <c r="BD15" s="116" t="s">
        <v>463</v>
      </c>
      <c r="BF15" s="125">
        <f>AO11</f>
        <v>4849631</v>
      </c>
      <c r="BG15" s="125">
        <f>AP11+AQ11</f>
        <v>5403618</v>
      </c>
      <c r="BH15" s="125">
        <f>AR11+AS11</f>
        <v>4068054</v>
      </c>
      <c r="BI15" s="125">
        <f>AU11+AV11+AW11+AX11</f>
        <v>7327111</v>
      </c>
      <c r="BJ15" s="109">
        <f>AY11+AZ11+BA11</f>
        <v>11310811</v>
      </c>
      <c r="BK15" s="125">
        <f>BB11+BC11+BD11</f>
        <v>12884381</v>
      </c>
      <c r="BL15" s="125">
        <f>BE11+BF11+BG11</f>
        <v>10724908</v>
      </c>
    </row>
    <row r="16" spans="1:65" s="157" customFormat="1" ht="15.75">
      <c r="A16" s="157" t="s">
        <v>596</v>
      </c>
      <c r="B16" s="158">
        <f>0.5-B14/2</f>
        <v>0.025000000000000022</v>
      </c>
      <c r="C16" s="158"/>
      <c r="D16" s="159"/>
      <c r="E16" s="159"/>
      <c r="F16" s="159"/>
      <c r="G16" s="159"/>
      <c r="H16" s="160"/>
      <c r="J16" s="161"/>
      <c r="K16" s="161"/>
      <c r="L16" s="161" t="s">
        <v>303</v>
      </c>
      <c r="M16" s="162">
        <f>K10+L10</f>
        <v>4560</v>
      </c>
      <c r="N16" s="157">
        <f>M10+N10</f>
        <v>5702</v>
      </c>
      <c r="O16" s="157">
        <f>O10+P10</f>
        <v>1015</v>
      </c>
      <c r="P16" s="163">
        <f>Q10+R10</f>
        <v>11654</v>
      </c>
      <c r="Q16" s="163">
        <f>M16+O16</f>
        <v>5575</v>
      </c>
      <c r="R16" s="163">
        <f>N16+P16</f>
        <v>17356</v>
      </c>
      <c r="S16" s="157">
        <f>SUM(M16:R16)</f>
        <v>45862</v>
      </c>
      <c r="AD16" s="157" t="s">
        <v>303</v>
      </c>
      <c r="AF16" s="157">
        <f>Y10+Z10</f>
        <v>87</v>
      </c>
      <c r="AG16" s="157">
        <f>AA10+AB10</f>
        <v>588</v>
      </c>
      <c r="AH16" s="157">
        <f>AC10+AD10</f>
        <v>682</v>
      </c>
      <c r="AI16" s="157">
        <f>AE10+AF10</f>
        <v>865</v>
      </c>
      <c r="AJ16" s="157">
        <f>AG10+AH10</f>
        <v>581</v>
      </c>
      <c r="AK16" s="157">
        <f>AI10+AJ10</f>
        <v>163</v>
      </c>
      <c r="AL16" s="157">
        <f>AK10+AL10</f>
        <v>255</v>
      </c>
      <c r="AM16" s="164">
        <f>SUM(AF16:AL16)</f>
        <v>3221</v>
      </c>
      <c r="AN16" s="167"/>
      <c r="AR16" s="164"/>
      <c r="AT16" s="186"/>
      <c r="BC16" s="165"/>
      <c r="BD16" s="157" t="s">
        <v>303</v>
      </c>
      <c r="BF16" s="165">
        <f>AO10</f>
        <v>549</v>
      </c>
      <c r="BG16" s="165">
        <f>AP10+AQ10</f>
        <v>443</v>
      </c>
      <c r="BH16" s="165">
        <f>AR10+AS10</f>
        <v>1418</v>
      </c>
      <c r="BI16" s="165">
        <f>AU10+AV10+AW10+AX10</f>
        <v>1283</v>
      </c>
      <c r="BJ16" s="166">
        <f>AY10+AZ10+BA10</f>
        <v>1213</v>
      </c>
      <c r="BK16" s="165">
        <f>BB10+BC10+BD10</f>
        <v>1386</v>
      </c>
      <c r="BL16" s="165">
        <f>BE10+BF10+BG10</f>
        <v>1423</v>
      </c>
      <c r="BM16" s="164">
        <f>SUM(BF16:BL16)</f>
        <v>7715</v>
      </c>
    </row>
    <row r="17" spans="1:64" ht="15.75">
      <c r="A17" s="113" t="s">
        <v>594</v>
      </c>
      <c r="B17" s="114">
        <f>NORMINV(B15,0,1)</f>
        <v>1.9599639845400536</v>
      </c>
      <c r="J17" s="116"/>
      <c r="K17" s="116"/>
      <c r="L17" s="116" t="s">
        <v>305</v>
      </c>
      <c r="M17" s="119">
        <f aca="true" t="shared" si="0" ref="M17:R17">IF(M16&lt;500,(IF(M16&gt;0,(CHIINV($B$15,2*M16)/2),0)),(M16-$B$17*SQRT(M16)))</f>
        <v>4427.647998797279</v>
      </c>
      <c r="N17" s="119">
        <f t="shared" si="0"/>
        <v>5554.000006095953</v>
      </c>
      <c r="O17" s="119">
        <f t="shared" si="0"/>
        <v>952.5573807163365</v>
      </c>
      <c r="P17" s="119">
        <f t="shared" si="0"/>
        <v>11442.414648199907</v>
      </c>
      <c r="Q17" s="119">
        <f t="shared" si="0"/>
        <v>5428.657480801478</v>
      </c>
      <c r="R17" s="119">
        <f t="shared" si="0"/>
        <v>17097.790086766665</v>
      </c>
      <c r="U17" s="119"/>
      <c r="V17" s="119"/>
      <c r="W17" s="119"/>
      <c r="X17" s="144"/>
      <c r="Y17" s="119"/>
      <c r="AD17" s="116" t="s">
        <v>305</v>
      </c>
      <c r="AF17" s="119">
        <f aca="true" t="shared" si="1" ref="AF17:AL17">IF(AF16&lt;500,(IF(AF16&gt;0,(CHIINV($B$15,2*AF16)/2),0)),(AF16-$B$17*SQRT(AF16)))</f>
        <v>69.6834335358197</v>
      </c>
      <c r="AG17" s="119">
        <f t="shared" si="1"/>
        <v>540.4733991688008</v>
      </c>
      <c r="AH17" s="119">
        <f t="shared" si="1"/>
        <v>630.8152863081818</v>
      </c>
      <c r="AI17" s="119">
        <f t="shared" si="1"/>
        <v>807.3557298606321</v>
      </c>
      <c r="AJ17" s="119">
        <f t="shared" si="1"/>
        <v>533.7571426052225</v>
      </c>
      <c r="AK17" s="119">
        <f t="shared" si="1"/>
        <v>138.93704168903776</v>
      </c>
      <c r="AL17" s="119">
        <f t="shared" si="1"/>
        <v>224.6595307569771</v>
      </c>
      <c r="AM17" s="114"/>
      <c r="AN17" s="174"/>
      <c r="AO17" s="119"/>
      <c r="AP17" s="119"/>
      <c r="AQ17" s="119"/>
      <c r="BD17" s="116" t="s">
        <v>305</v>
      </c>
      <c r="BF17" s="113">
        <f aca="true" t="shared" si="2" ref="BF17:BL17">IF(BF16&lt;500,(IF(BF16&gt;0,(CHIINV($B$15,2*BF16)/2),0)),(BF16-$B$17*SQRT(BF16)))</f>
        <v>503.076575774872</v>
      </c>
      <c r="BG17" s="113">
        <f t="shared" si="2"/>
        <v>402.7026958345923</v>
      </c>
      <c r="BH17" s="113">
        <f t="shared" si="2"/>
        <v>1344.1949283060828</v>
      </c>
      <c r="BI17" s="113">
        <f t="shared" si="2"/>
        <v>1212.7960708581738</v>
      </c>
      <c r="BJ17" s="113">
        <f t="shared" si="2"/>
        <v>1144.738081264134</v>
      </c>
      <c r="BK17" s="113">
        <f t="shared" si="2"/>
        <v>1313.0324597818862</v>
      </c>
      <c r="BL17" s="113">
        <f t="shared" si="2"/>
        <v>1349.0649210330594</v>
      </c>
    </row>
    <row r="18" spans="10:64" ht="15.75">
      <c r="J18" s="116"/>
      <c r="K18" s="116"/>
      <c r="L18" s="116" t="s">
        <v>304</v>
      </c>
      <c r="M18" s="119">
        <f aca="true" t="shared" si="3" ref="M18:R18">IF(M16&lt;500,(IF(M16&gt;0,(CHIINV($B$16,2*(M16+1))/2),CHIINV($B$16,2)/2)),M16+2*SQRT(M16))</f>
        <v>4695.0555441290735</v>
      </c>
      <c r="N18" s="119">
        <f t="shared" si="3"/>
        <v>5853.023177029223</v>
      </c>
      <c r="O18" s="119">
        <f t="shared" si="3"/>
        <v>1078.718129288296</v>
      </c>
      <c r="P18" s="119">
        <f t="shared" si="3"/>
        <v>11869.90738755309</v>
      </c>
      <c r="Q18" s="119">
        <f t="shared" si="3"/>
        <v>5724.331845230681</v>
      </c>
      <c r="R18" s="119">
        <f t="shared" si="3"/>
        <v>17619.48434488599</v>
      </c>
      <c r="U18" s="119"/>
      <c r="V18" s="119"/>
      <c r="W18" s="119"/>
      <c r="X18" s="144"/>
      <c r="Y18" s="119"/>
      <c r="AD18" s="116" t="s">
        <v>304</v>
      </c>
      <c r="AF18" s="119">
        <f aca="true" t="shared" si="4" ref="AF18:AL18">IF(AF16&lt;500,(IF(AF16&gt;0,(CHIINV($B$16,2*(AF16+1))/2),CHIINV($B$16,2)/2)),AF16+2*SQRT(AF16))</f>
        <v>107.31417858252382</v>
      </c>
      <c r="AG18" s="119">
        <f t="shared" si="4"/>
        <v>636.4974226119285</v>
      </c>
      <c r="AH18" s="119">
        <f t="shared" si="4"/>
        <v>734.2302594288024</v>
      </c>
      <c r="AI18" s="119">
        <f t="shared" si="4"/>
        <v>923.821764679411</v>
      </c>
      <c r="AJ18" s="119">
        <f t="shared" si="4"/>
        <v>629.2078831727758</v>
      </c>
      <c r="AK18" s="119">
        <f t="shared" si="4"/>
        <v>190.03311105653154</v>
      </c>
      <c r="AL18" s="119">
        <f t="shared" si="4"/>
        <v>288.29557111330536</v>
      </c>
      <c r="AM18" s="114"/>
      <c r="AN18" s="174"/>
      <c r="AO18" s="119"/>
      <c r="AP18" s="119"/>
      <c r="AQ18" s="119"/>
      <c r="BD18" s="116" t="s">
        <v>304</v>
      </c>
      <c r="BF18" s="119">
        <f aca="true" t="shared" si="5" ref="BF18:BL18">IF(BF16&lt;500,(IF(BF16&gt;0,(CHIINV($B$16,2*(BF16+1))/2),CHIINV($B$16,2)/2)),BF16+2*SQRT(BF16))</f>
        <v>595.8614980554399</v>
      </c>
      <c r="BG18" s="119">
        <f t="shared" si="5"/>
        <v>486.2378459937346</v>
      </c>
      <c r="BH18" s="119">
        <f t="shared" si="5"/>
        <v>1493.3126815350508</v>
      </c>
      <c r="BI18" s="119">
        <f t="shared" si="5"/>
        <v>1354.6379787542892</v>
      </c>
      <c r="BJ18" s="119">
        <f t="shared" si="5"/>
        <v>1282.656299069072</v>
      </c>
      <c r="BK18" s="119">
        <f t="shared" si="5"/>
        <v>1460.4580418759451</v>
      </c>
      <c r="BL18" s="119">
        <f t="shared" si="5"/>
        <v>1498.4453444554401</v>
      </c>
    </row>
    <row r="19" spans="10:56" ht="15.75">
      <c r="J19" s="116"/>
      <c r="K19" s="116"/>
      <c r="L19" s="116"/>
      <c r="M19" s="116"/>
      <c r="AD19" s="116"/>
      <c r="AM19" s="114"/>
      <c r="BD19" s="116"/>
    </row>
    <row r="20" spans="10:65" ht="15.75">
      <c r="J20" s="116"/>
      <c r="K20" s="116"/>
      <c r="L20" s="116" t="s">
        <v>306</v>
      </c>
      <c r="M20" s="120">
        <f aca="true" t="shared" si="6" ref="M20:R22">1000000*(M16/M$15)</f>
        <v>185.0571993135027</v>
      </c>
      <c r="N20" s="120">
        <f t="shared" si="6"/>
        <v>413.28148397479663</v>
      </c>
      <c r="O20" s="120">
        <f t="shared" si="6"/>
        <v>61.38156662569926</v>
      </c>
      <c r="P20" s="120">
        <f t="shared" si="6"/>
        <v>585.711229286446</v>
      </c>
      <c r="Q20" s="120">
        <f t="shared" si="6"/>
        <v>135.39131696991853</v>
      </c>
      <c r="R20" s="120">
        <f t="shared" si="6"/>
        <v>515.105492304892</v>
      </c>
      <c r="S20" s="120">
        <f>SUM(M20:P20)</f>
        <v>1245.4314792004448</v>
      </c>
      <c r="T20" s="120">
        <f>Q20+R20</f>
        <v>650.4968092748105</v>
      </c>
      <c r="U20" s="120"/>
      <c r="V20" s="120"/>
      <c r="W20" s="120"/>
      <c r="X20" s="145"/>
      <c r="Y20" s="120"/>
      <c r="Z20" s="120"/>
      <c r="AA20" s="120"/>
      <c r="AD20" s="116" t="s">
        <v>306</v>
      </c>
      <c r="AF20" s="177">
        <f aca="true" t="shared" si="7" ref="AF20:AL20">1000000*(AF16/AF$15)</f>
        <v>14.334524636681587</v>
      </c>
      <c r="AG20" s="177">
        <f t="shared" si="7"/>
        <v>58.30226771033014</v>
      </c>
      <c r="AH20" s="177">
        <f t="shared" si="7"/>
        <v>94.3972727216104</v>
      </c>
      <c r="AI20" s="177">
        <f t="shared" si="7"/>
        <v>97.13067017130594</v>
      </c>
      <c r="AJ20" s="177">
        <f t="shared" si="7"/>
        <v>76.6112964345551</v>
      </c>
      <c r="AK20" s="177">
        <f t="shared" si="7"/>
        <v>29.14052436854003</v>
      </c>
      <c r="AL20" s="177">
        <f t="shared" si="7"/>
        <v>29.686755830158695</v>
      </c>
      <c r="AM20" s="118">
        <f>SUM(AF20:AL20)</f>
        <v>399.6033118731819</v>
      </c>
      <c r="AR20" s="118"/>
      <c r="BD20" s="116" t="s">
        <v>306</v>
      </c>
      <c r="BF20" s="113">
        <f aca="true" t="shared" si="8" ref="BF20:BL22">1000000*(BF16/BF$15)</f>
        <v>113.20448916628915</v>
      </c>
      <c r="BG20" s="113">
        <f t="shared" si="8"/>
        <v>81.98210902399097</v>
      </c>
      <c r="BH20" s="113">
        <f t="shared" si="8"/>
        <v>348.5696109245354</v>
      </c>
      <c r="BI20" s="113">
        <f t="shared" si="8"/>
        <v>175.1031204522492</v>
      </c>
      <c r="BJ20" s="113">
        <f t="shared" si="8"/>
        <v>107.24253106165419</v>
      </c>
      <c r="BK20" s="113">
        <f t="shared" si="8"/>
        <v>107.57210610273012</v>
      </c>
      <c r="BL20" s="113">
        <f t="shared" si="8"/>
        <v>132.68179083680718</v>
      </c>
      <c r="BM20" s="118">
        <f>SUM(BF20:BL20)</f>
        <v>1066.3557575682562</v>
      </c>
    </row>
    <row r="21" spans="10:64" ht="15.75">
      <c r="J21" s="116"/>
      <c r="K21" s="116"/>
      <c r="L21" s="116" t="s">
        <v>172</v>
      </c>
      <c r="M21" s="120">
        <f t="shared" si="6"/>
        <v>179.6859952200569</v>
      </c>
      <c r="N21" s="120">
        <f t="shared" si="6"/>
        <v>402.5544308164442</v>
      </c>
      <c r="O21" s="120">
        <f t="shared" si="6"/>
        <v>57.60538357560727</v>
      </c>
      <c r="P21" s="120">
        <f t="shared" si="6"/>
        <v>575.0772910247472</v>
      </c>
      <c r="Q21" s="120">
        <f t="shared" si="6"/>
        <v>131.83732479001117</v>
      </c>
      <c r="R21" s="195">
        <f>1000000*(R17/R$15)</f>
        <v>507.4421283688433</v>
      </c>
      <c r="U21" s="120"/>
      <c r="V21" s="120"/>
      <c r="W21" s="120"/>
      <c r="X21" s="145"/>
      <c r="Y21" s="120"/>
      <c r="AD21" s="116" t="s">
        <v>172</v>
      </c>
      <c r="AF21" s="177">
        <f aca="true" t="shared" si="9" ref="AF21:AL21">1000000*(AF17/AF$15)</f>
        <v>11.481366606755994</v>
      </c>
      <c r="AG21" s="177">
        <f t="shared" si="9"/>
        <v>53.589838109951614</v>
      </c>
      <c r="AH21" s="177">
        <f t="shared" si="9"/>
        <v>87.3126724612818</v>
      </c>
      <c r="AI21" s="177">
        <f t="shared" si="9"/>
        <v>90.65780706127981</v>
      </c>
      <c r="AJ21" s="177">
        <f t="shared" si="9"/>
        <v>70.38180150807194</v>
      </c>
      <c r="AK21" s="177">
        <f t="shared" si="9"/>
        <v>24.838639564615136</v>
      </c>
      <c r="AL21" s="177">
        <f t="shared" si="9"/>
        <v>26.154559350981987</v>
      </c>
      <c r="AM21" s="114"/>
      <c r="BD21" s="116" t="s">
        <v>172</v>
      </c>
      <c r="BF21" s="113">
        <f t="shared" si="8"/>
        <v>103.73502144284215</v>
      </c>
      <c r="BG21" s="113">
        <f t="shared" si="8"/>
        <v>74.52464179270117</v>
      </c>
      <c r="BH21" s="113">
        <f t="shared" si="8"/>
        <v>330.42701210605435</v>
      </c>
      <c r="BI21" s="113">
        <f t="shared" si="8"/>
        <v>165.52172757559887</v>
      </c>
      <c r="BJ21" s="113">
        <f t="shared" si="8"/>
        <v>101.20742723613134</v>
      </c>
      <c r="BK21" s="113">
        <f t="shared" si="8"/>
        <v>101.90885070706045</v>
      </c>
      <c r="BL21" s="113">
        <f t="shared" si="8"/>
        <v>125.78801804482234</v>
      </c>
    </row>
    <row r="22" spans="10:64" ht="15.75">
      <c r="J22" s="116"/>
      <c r="K22" s="116"/>
      <c r="L22" s="116" t="s">
        <v>304</v>
      </c>
      <c r="M22" s="120">
        <f t="shared" si="6"/>
        <v>190.53812053023245</v>
      </c>
      <c r="N22" s="120">
        <f t="shared" si="6"/>
        <v>424.22765772387163</v>
      </c>
      <c r="O22" s="120">
        <f t="shared" si="6"/>
        <v>65.23488544163469</v>
      </c>
      <c r="P22" s="120">
        <f t="shared" si="6"/>
        <v>596.5623860888954</v>
      </c>
      <c r="Q22" s="120">
        <f t="shared" si="6"/>
        <v>139.01790624190596</v>
      </c>
      <c r="R22" s="195">
        <f>1000000*(R18/R$15)</f>
        <v>522.9253951158582</v>
      </c>
      <c r="U22" s="120"/>
      <c r="V22" s="120"/>
      <c r="W22" s="120"/>
      <c r="X22" s="145"/>
      <c r="Y22" s="120"/>
      <c r="AD22" s="116" t="s">
        <v>304</v>
      </c>
      <c r="AF22" s="177">
        <f aca="true" t="shared" si="10" ref="AF22:AL22">1000000*(AF18/AF$15)</f>
        <v>17.68158318110845</v>
      </c>
      <c r="AG22" s="177">
        <f t="shared" si="10"/>
        <v>63.11095770417653</v>
      </c>
      <c r="AH22" s="177">
        <f t="shared" si="10"/>
        <v>101.62658950111351</v>
      </c>
      <c r="AI22" s="177">
        <f t="shared" si="10"/>
        <v>103.73575389843894</v>
      </c>
      <c r="AJ22" s="177">
        <f t="shared" si="10"/>
        <v>82.96804071722623</v>
      </c>
      <c r="AK22" s="177">
        <f t="shared" si="10"/>
        <v>33.973401862406945</v>
      </c>
      <c r="AL22" s="177">
        <f t="shared" si="10"/>
        <v>33.56298128061509</v>
      </c>
      <c r="AM22" s="114"/>
      <c r="BD22" s="116" t="s">
        <v>304</v>
      </c>
      <c r="BF22" s="113">
        <f t="shared" si="8"/>
        <v>122.8673888911218</v>
      </c>
      <c r="BG22" s="113">
        <f t="shared" si="8"/>
        <v>89.98375643758212</v>
      </c>
      <c r="BH22" s="113">
        <f t="shared" si="8"/>
        <v>367.08280704608416</v>
      </c>
      <c r="BI22" s="113">
        <f t="shared" si="8"/>
        <v>184.8802316157472</v>
      </c>
      <c r="BJ22" s="113">
        <f t="shared" si="8"/>
        <v>113.40091343309264</v>
      </c>
      <c r="BK22" s="113">
        <f t="shared" si="8"/>
        <v>113.35104432847376</v>
      </c>
      <c r="BL22" s="113">
        <f t="shared" si="8"/>
        <v>139.7163821317106</v>
      </c>
    </row>
    <row r="23" spans="10:39" ht="15.75">
      <c r="J23" s="116"/>
      <c r="K23" s="116"/>
      <c r="L23" s="116"/>
      <c r="M23" s="116"/>
      <c r="AF23" s="177"/>
      <c r="AG23" s="177"/>
      <c r="AH23" s="177"/>
      <c r="AI23" s="177"/>
      <c r="AJ23" s="177"/>
      <c r="AK23" s="177"/>
      <c r="AL23" s="177"/>
      <c r="AM23" s="114"/>
    </row>
    <row r="24" spans="10:64" ht="15.75">
      <c r="J24" s="116"/>
      <c r="K24" s="116"/>
      <c r="L24" s="116" t="s">
        <v>174</v>
      </c>
      <c r="M24" s="179">
        <f>M20/$S$20</f>
        <v>0.1485888243585329</v>
      </c>
      <c r="N24" s="179">
        <f>N20/$S$20</f>
        <v>0.33183799420271554</v>
      </c>
      <c r="O24" s="179">
        <f>O20/$S$20</f>
        <v>0.04928538233601229</v>
      </c>
      <c r="P24" s="179">
        <f>P20/$S$20</f>
        <v>0.47028779910273916</v>
      </c>
      <c r="Q24" s="179">
        <f aca="true" t="shared" si="11" ref="Q24:R26">Q20/$T$20</f>
        <v>0.20813525145627698</v>
      </c>
      <c r="R24" s="179">
        <f t="shared" si="11"/>
        <v>0.791864748543723</v>
      </c>
      <c r="S24" s="113">
        <f>SUM(M24:P24)</f>
        <v>1</v>
      </c>
      <c r="T24" s="113">
        <f>SUM(Q24:R24)</f>
        <v>1</v>
      </c>
      <c r="U24" s="116"/>
      <c r="V24" s="116"/>
      <c r="W24" s="116"/>
      <c r="X24" s="146"/>
      <c r="Y24" s="116"/>
      <c r="AD24" s="116" t="s">
        <v>174</v>
      </c>
      <c r="AF24" s="177">
        <f aca="true" t="shared" si="12" ref="AF24:AL26">AF20/$AM$20</f>
        <v>0.03587188647032733</v>
      </c>
      <c r="AG24" s="177">
        <f t="shared" si="12"/>
        <v>0.1459003616287168</v>
      </c>
      <c r="AH24" s="177">
        <f t="shared" si="12"/>
        <v>0.23622745336897588</v>
      </c>
      <c r="AI24" s="177">
        <f t="shared" si="12"/>
        <v>0.2430677306351538</v>
      </c>
      <c r="AJ24" s="177">
        <f t="shared" si="12"/>
        <v>0.19171837209114137</v>
      </c>
      <c r="AK24" s="177">
        <f t="shared" si="12"/>
        <v>0.07292363076757499</v>
      </c>
      <c r="AL24" s="177">
        <f t="shared" si="12"/>
        <v>0.07429056503810981</v>
      </c>
      <c r="AM24" s="114"/>
      <c r="BD24" s="116" t="s">
        <v>174</v>
      </c>
      <c r="BF24" s="113">
        <f aca="true" t="shared" si="13" ref="BF24:BL26">BF20/$BM$20</f>
        <v>0.10616015186568077</v>
      </c>
      <c r="BG24" s="113">
        <f t="shared" si="13"/>
        <v>0.07688063616868819</v>
      </c>
      <c r="BH24" s="113">
        <f t="shared" si="13"/>
        <v>0.3268792881274652</v>
      </c>
      <c r="BI24" s="113">
        <f t="shared" si="13"/>
        <v>0.16420703804475031</v>
      </c>
      <c r="BJ24" s="113">
        <f t="shared" si="13"/>
        <v>0.10056918650321042</v>
      </c>
      <c r="BK24" s="113">
        <f t="shared" si="13"/>
        <v>0.10087825319013627</v>
      </c>
      <c r="BL24" s="113">
        <f t="shared" si="13"/>
        <v>0.12442544610006888</v>
      </c>
    </row>
    <row r="25" spans="10:64" ht="15.75">
      <c r="J25" s="116"/>
      <c r="K25" s="116"/>
      <c r="L25" s="116" t="s">
        <v>305</v>
      </c>
      <c r="M25" s="179">
        <f aca="true" t="shared" si="14" ref="M25:P26">M21/$S$20</f>
        <v>0.1442760988628725</v>
      </c>
      <c r="N25" s="179">
        <f t="shared" si="14"/>
        <v>0.32322487229476515</v>
      </c>
      <c r="O25" s="179">
        <f t="shared" si="14"/>
        <v>0.04625335438974883</v>
      </c>
      <c r="P25" s="179">
        <f t="shared" si="14"/>
        <v>0.4617494423651001</v>
      </c>
      <c r="Q25" s="179">
        <f t="shared" si="11"/>
        <v>0.202671747055895</v>
      </c>
      <c r="R25" s="179">
        <f t="shared" si="11"/>
        <v>0.7800839621866125</v>
      </c>
      <c r="U25" s="116"/>
      <c r="V25" s="116"/>
      <c r="W25" s="116"/>
      <c r="X25" s="146"/>
      <c r="Y25" s="116"/>
      <c r="AD25" s="116" t="s">
        <v>305</v>
      </c>
      <c r="AF25" s="177">
        <f t="shared" si="12"/>
        <v>0.028731910536316376</v>
      </c>
      <c r="AG25" s="177">
        <f t="shared" si="12"/>
        <v>0.13410759249903034</v>
      </c>
      <c r="AH25" s="177">
        <f t="shared" si="12"/>
        <v>0.21849837042639766</v>
      </c>
      <c r="AI25" s="177">
        <f t="shared" si="12"/>
        <v>0.2268695087543493</v>
      </c>
      <c r="AJ25" s="177">
        <f t="shared" si="12"/>
        <v>0.17612917465110578</v>
      </c>
      <c r="AK25" s="177">
        <f t="shared" si="12"/>
        <v>0.06215824250350039</v>
      </c>
      <c r="AL25" s="177">
        <f t="shared" si="12"/>
        <v>0.06545130776914682</v>
      </c>
      <c r="AM25" s="114"/>
      <c r="BD25" s="116" t="s">
        <v>305</v>
      </c>
      <c r="BF25" s="113">
        <f t="shared" si="13"/>
        <v>0.09727993749422054</v>
      </c>
      <c r="BG25" s="113">
        <f t="shared" si="13"/>
        <v>0.06988722221807944</v>
      </c>
      <c r="BH25" s="113">
        <f t="shared" si="13"/>
        <v>0.3098656426440349</v>
      </c>
      <c r="BI25" s="113">
        <f t="shared" si="13"/>
        <v>0.1552218632485829</v>
      </c>
      <c r="BJ25" s="113">
        <f t="shared" si="13"/>
        <v>0.09490962703378396</v>
      </c>
      <c r="BK25" s="113">
        <f t="shared" si="13"/>
        <v>0.09556740326460646</v>
      </c>
      <c r="BL25" s="113">
        <f t="shared" si="13"/>
        <v>0.11796064976633354</v>
      </c>
    </row>
    <row r="26" spans="10:64" ht="15.75">
      <c r="J26" s="116"/>
      <c r="K26" s="116"/>
      <c r="L26" s="116" t="s">
        <v>304</v>
      </c>
      <c r="M26" s="179">
        <f t="shared" si="14"/>
        <v>0.15298964552634892</v>
      </c>
      <c r="N26" s="179">
        <f t="shared" si="14"/>
        <v>0.3406270556098532</v>
      </c>
      <c r="O26" s="179">
        <f t="shared" si="14"/>
        <v>0.05237934525592276</v>
      </c>
      <c r="P26" s="179">
        <f t="shared" si="14"/>
        <v>0.47900056811787256</v>
      </c>
      <c r="Q26" s="179">
        <f t="shared" si="11"/>
        <v>0.21371035839036084</v>
      </c>
      <c r="R26" s="179">
        <f t="shared" si="11"/>
        <v>0.8038861800088275</v>
      </c>
      <c r="U26" s="116"/>
      <c r="V26" s="116"/>
      <c r="W26" s="116"/>
      <c r="X26" s="146"/>
      <c r="Y26" s="116"/>
      <c r="AD26" s="116" t="s">
        <v>304</v>
      </c>
      <c r="AF26" s="177">
        <f t="shared" si="12"/>
        <v>0.044247839434123304</v>
      </c>
      <c r="AG26" s="177">
        <f t="shared" si="12"/>
        <v>0.15793402063746012</v>
      </c>
      <c r="AH26" s="177">
        <f t="shared" si="12"/>
        <v>0.25431868676144936</v>
      </c>
      <c r="AI26" s="177">
        <f t="shared" si="12"/>
        <v>0.2595968321988295</v>
      </c>
      <c r="AJ26" s="177">
        <f t="shared" si="12"/>
        <v>0.20762600872426445</v>
      </c>
      <c r="AK26" s="177">
        <f t="shared" si="12"/>
        <v>0.08501781855398823</v>
      </c>
      <c r="AL26" s="177">
        <f t="shared" si="12"/>
        <v>0.08399074853330205</v>
      </c>
      <c r="AM26" s="114"/>
      <c r="BD26" s="116" t="s">
        <v>304</v>
      </c>
      <c r="BF26" s="113">
        <f t="shared" si="13"/>
        <v>0.11522176161107023</v>
      </c>
      <c r="BG26" s="113">
        <f t="shared" si="13"/>
        <v>0.08438436778620981</v>
      </c>
      <c r="BH26" s="113">
        <f t="shared" si="13"/>
        <v>0.3442404698814482</v>
      </c>
      <c r="BI26" s="113">
        <f t="shared" si="13"/>
        <v>0.1733757522324</v>
      </c>
      <c r="BJ26" s="113">
        <f t="shared" si="13"/>
        <v>0.1063443533063439</v>
      </c>
      <c r="BK26" s="113">
        <f t="shared" si="13"/>
        <v>0.1062975873895615</v>
      </c>
      <c r="BL26" s="113">
        <f t="shared" si="13"/>
        <v>0.13102229827156675</v>
      </c>
    </row>
    <row r="27" spans="10:64" ht="15.75">
      <c r="J27" s="116"/>
      <c r="K27" s="116"/>
      <c r="L27" s="116" t="s">
        <v>175</v>
      </c>
      <c r="M27" s="177">
        <f aca="true" t="shared" si="15" ref="M27:R27">IF($S$16=0,1,M26-M24)</f>
        <v>0.00440082116781601</v>
      </c>
      <c r="N27" s="177">
        <f t="shared" si="15"/>
        <v>0.008789061407137644</v>
      </c>
      <c r="O27" s="177">
        <f t="shared" si="15"/>
        <v>0.003093962919910473</v>
      </c>
      <c r="P27" s="177">
        <f t="shared" si="15"/>
        <v>0.008712769015133404</v>
      </c>
      <c r="Q27" s="177">
        <f t="shared" si="15"/>
        <v>0.005575106934083862</v>
      </c>
      <c r="R27" s="177">
        <f t="shared" si="15"/>
        <v>0.012021431465104482</v>
      </c>
      <c r="AD27" s="116" t="s">
        <v>175</v>
      </c>
      <c r="AF27" s="177">
        <f aca="true" t="shared" si="16" ref="AF27:AL27">IF($AM$16=0,1,AF26-AF24)</f>
        <v>0.008375952963795973</v>
      </c>
      <c r="AG27" s="177">
        <f t="shared" si="16"/>
        <v>0.012033659008743314</v>
      </c>
      <c r="AH27" s="177">
        <f t="shared" si="16"/>
        <v>0.018091233392473482</v>
      </c>
      <c r="AI27" s="177">
        <f t="shared" si="16"/>
        <v>0.016529101563675708</v>
      </c>
      <c r="AJ27" s="177">
        <f t="shared" si="16"/>
        <v>0.015907636633123085</v>
      </c>
      <c r="AK27" s="177">
        <f t="shared" si="16"/>
        <v>0.012094187786413232</v>
      </c>
      <c r="AL27" s="177">
        <f t="shared" si="16"/>
        <v>0.009700183495192236</v>
      </c>
      <c r="AM27" s="114"/>
      <c r="BD27" s="116" t="s">
        <v>175</v>
      </c>
      <c r="BF27" s="113">
        <f aca="true" t="shared" si="17" ref="BF27:BL27">IF($BM$16=0,1,BF26-BF24)</f>
        <v>0.009061609745389457</v>
      </c>
      <c r="BG27" s="113">
        <f t="shared" si="17"/>
        <v>0.007503731617521617</v>
      </c>
      <c r="BH27" s="113">
        <f t="shared" si="17"/>
        <v>0.01736118175398299</v>
      </c>
      <c r="BI27" s="113">
        <f t="shared" si="17"/>
        <v>0.009168714187649696</v>
      </c>
      <c r="BJ27" s="113">
        <f t="shared" si="17"/>
        <v>0.005775166803133475</v>
      </c>
      <c r="BK27" s="113">
        <f t="shared" si="17"/>
        <v>0.005419334199425224</v>
      </c>
      <c r="BL27" s="113">
        <f t="shared" si="17"/>
        <v>0.006596852171497872</v>
      </c>
    </row>
    <row r="28" spans="10:64" ht="15.75">
      <c r="J28" s="116"/>
      <c r="K28" s="116"/>
      <c r="L28" s="116" t="s">
        <v>176</v>
      </c>
      <c r="M28" s="177">
        <f aca="true" t="shared" si="18" ref="M28:R28">M24-M25</f>
        <v>0.004312725495660419</v>
      </c>
      <c r="N28" s="177">
        <f t="shared" si="18"/>
        <v>0.008613121907950383</v>
      </c>
      <c r="O28" s="177">
        <f t="shared" si="18"/>
        <v>0.003032027946263463</v>
      </c>
      <c r="P28" s="177">
        <f t="shared" si="18"/>
        <v>0.00853835673763903</v>
      </c>
      <c r="Q28" s="177">
        <f t="shared" si="18"/>
        <v>0.0054635044003819855</v>
      </c>
      <c r="R28" s="177">
        <f t="shared" si="18"/>
        <v>0.011780786357110551</v>
      </c>
      <c r="AD28" s="116" t="s">
        <v>176</v>
      </c>
      <c r="AF28" s="177">
        <f aca="true" t="shared" si="19" ref="AF28:AL28">AF24-AF25</f>
        <v>0.007139975934010955</v>
      </c>
      <c r="AG28" s="177">
        <f t="shared" si="19"/>
        <v>0.011792769129686465</v>
      </c>
      <c r="AH28" s="177">
        <f t="shared" si="19"/>
        <v>0.017729082942578217</v>
      </c>
      <c r="AI28" s="177">
        <f t="shared" si="19"/>
        <v>0.016198221880804498</v>
      </c>
      <c r="AJ28" s="177">
        <f t="shared" si="19"/>
        <v>0.01558919744003559</v>
      </c>
      <c r="AK28" s="177">
        <f t="shared" si="19"/>
        <v>0.010765388264074603</v>
      </c>
      <c r="AL28" s="177">
        <f t="shared" si="19"/>
        <v>0.008839257268962994</v>
      </c>
      <c r="AM28" s="114"/>
      <c r="BD28" s="116" t="s">
        <v>176</v>
      </c>
      <c r="BF28" s="113">
        <f aca="true" t="shared" si="20" ref="BF28:BL28">BF24-BF25</f>
        <v>0.008880214371460235</v>
      </c>
      <c r="BG28" s="113">
        <f t="shared" si="20"/>
        <v>0.006993413950608748</v>
      </c>
      <c r="BH28" s="113">
        <f t="shared" si="20"/>
        <v>0.017013645483430317</v>
      </c>
      <c r="BI28" s="113">
        <f t="shared" si="20"/>
        <v>0.008985174796167422</v>
      </c>
      <c r="BJ28" s="113">
        <f t="shared" si="20"/>
        <v>0.0056595594694264645</v>
      </c>
      <c r="BK28" s="113">
        <f t="shared" si="20"/>
        <v>0.005310849925529812</v>
      </c>
      <c r="BL28" s="113">
        <f t="shared" si="20"/>
        <v>0.00646479633373534</v>
      </c>
    </row>
    <row r="29" spans="10:39" ht="15.75">
      <c r="J29" s="116"/>
      <c r="K29" s="116"/>
      <c r="L29" s="116"/>
      <c r="M29" s="116"/>
      <c r="AM29" s="114"/>
    </row>
    <row r="30" spans="10:64" ht="15.75">
      <c r="J30" s="116"/>
      <c r="K30" s="116"/>
      <c r="L30" s="116" t="s">
        <v>178</v>
      </c>
      <c r="M30" s="116" t="s">
        <v>1026</v>
      </c>
      <c r="N30" s="116" t="s">
        <v>1025</v>
      </c>
      <c r="O30" s="116" t="s">
        <v>601</v>
      </c>
      <c r="P30" s="116" t="s">
        <v>1000</v>
      </c>
      <c r="Q30" s="116" t="s">
        <v>1027</v>
      </c>
      <c r="R30" s="116" t="s">
        <v>1001</v>
      </c>
      <c r="AD30" s="113" t="s">
        <v>178</v>
      </c>
      <c r="AF30" s="113">
        <v>0</v>
      </c>
      <c r="AG30" s="113">
        <v>4</v>
      </c>
      <c r="AH30" s="113">
        <v>8</v>
      </c>
      <c r="AI30" s="113">
        <v>12</v>
      </c>
      <c r="AJ30" s="113">
        <v>16</v>
      </c>
      <c r="AK30" s="113">
        <v>20</v>
      </c>
      <c r="AL30" s="113">
        <v>24</v>
      </c>
      <c r="AM30" s="114"/>
      <c r="BD30" s="116" t="s">
        <v>177</v>
      </c>
      <c r="BF30" s="113">
        <v>-1</v>
      </c>
      <c r="BG30" s="113">
        <v>0</v>
      </c>
      <c r="BH30" s="113">
        <v>1</v>
      </c>
      <c r="BI30" s="113">
        <v>3</v>
      </c>
      <c r="BJ30" s="117">
        <v>5.5</v>
      </c>
      <c r="BK30" s="113">
        <v>8</v>
      </c>
      <c r="BL30" s="113">
        <v>11</v>
      </c>
    </row>
    <row r="31" spans="10:39" ht="15.75">
      <c r="J31" s="116"/>
      <c r="K31" s="116"/>
      <c r="L31" s="116"/>
      <c r="M31" s="116"/>
      <c r="N31" s="116"/>
      <c r="O31" s="116"/>
      <c r="P31" s="116"/>
      <c r="Q31" s="116"/>
      <c r="R31" s="116"/>
      <c r="S31" s="116"/>
      <c r="T31" s="116"/>
      <c r="AM31" s="114"/>
    </row>
    <row r="32" spans="10:39" ht="15.75">
      <c r="J32" s="116"/>
      <c r="K32" s="116"/>
      <c r="L32" s="116"/>
      <c r="M32" s="116"/>
      <c r="N32" s="116"/>
      <c r="O32" s="116"/>
      <c r="P32" s="116"/>
      <c r="Q32" s="116"/>
      <c r="R32" s="116"/>
      <c r="S32" s="116"/>
      <c r="T32" s="116"/>
      <c r="AD32" s="113" t="s">
        <v>179</v>
      </c>
      <c r="AF32" s="113" t="e">
        <f>CONCATENATE("Developmental time course of ",#REF!)</f>
        <v>#REF!</v>
      </c>
      <c r="AM32" s="114"/>
    </row>
    <row r="35" spans="50:62" ht="15.75">
      <c r="AX35" s="121"/>
      <c r="AY35" s="121"/>
      <c r="AZ35" s="121"/>
      <c r="BA35" s="121"/>
      <c r="BB35" s="121"/>
      <c r="BC35" s="121"/>
      <c r="BD35" s="121"/>
      <c r="BE35" s="121"/>
      <c r="BF35" s="121"/>
      <c r="BG35" s="121"/>
      <c r="BH35" s="121"/>
      <c r="BI35" s="121"/>
      <c r="BJ35" s="121"/>
    </row>
  </sheetData>
  <sheetProtection/>
  <conditionalFormatting sqref="D1:D9 D11:D65536">
    <cfRule type="cellIs" priority="6504" dxfId="33" operator="equal" stopIfTrue="1">
      <formula>"max mid devel"</formula>
    </cfRule>
  </conditionalFormatting>
  <conditionalFormatting sqref="E1:E9 E11:E65536">
    <cfRule type="cellIs" priority="6505" dxfId="33" operator="equal" stopIfTrue="1">
      <formula>"max late G2"</formula>
    </cfRule>
  </conditionalFormatting>
  <conditionalFormatting sqref="F1:G9 F11:G65536">
    <cfRule type="cellIs" priority="6506" dxfId="33" operator="equal" stopIfTrue="1">
      <formula>"growth&amp;devel"</formula>
    </cfRule>
  </conditionalFormatting>
  <conditionalFormatting sqref="BN10">
    <cfRule type="cellIs" priority="1" dxfId="33" operator="lessThan" stopIfTrue="1">
      <formula>0.03</formula>
    </cfRule>
  </conditionalFormatting>
  <conditionalFormatting sqref="W10:X10">
    <cfRule type="cellIs" priority="2" dxfId="33" operator="lessThanOrEqual" stopIfTrue="1">
      <formula>0.03</formula>
    </cfRule>
  </conditionalFormatting>
  <conditionalFormatting sqref="F10">
    <cfRule type="cellIs" priority="3" dxfId="34" operator="equal" stopIfTrue="1">
      <formula>"growth&amp;devel"</formula>
    </cfRule>
  </conditionalFormatting>
  <conditionalFormatting sqref="D10">
    <cfRule type="cellIs" priority="4" dxfId="34" operator="equal" stopIfTrue="1">
      <formula>"max mid devel"</formula>
    </cfRule>
    <cfRule type="cellIs" priority="5" dxfId="35" operator="equal" stopIfTrue="1">
      <formula>"mid + late devel"</formula>
    </cfRule>
    <cfRule type="cellIs" priority="6" dxfId="36" operator="equal" stopIfTrue="1">
      <formula>"""repair"""</formula>
    </cfRule>
  </conditionalFormatting>
  <conditionalFormatting sqref="G10:H10">
    <cfRule type="cellIs" priority="7" dxfId="33" operator="greaterThanOrEqual" stopIfTrue="1">
      <formula>2</formula>
    </cfRule>
  </conditionalFormatting>
  <conditionalFormatting sqref="E10">
    <cfRule type="cellIs" priority="8" dxfId="34" operator="equal" stopIfTrue="1">
      <formula>"max late G2"</formula>
    </cfRule>
  </conditionalFormatting>
  <hyperlinks>
    <hyperlink ref="A10" r:id="rId1" display="DDB_G0272813"/>
  </hyperlinks>
  <printOptions/>
  <pageMargins left="0.787401575" right="0.787401575" top="0.984251969" bottom="0.984251969" header="0.4921259845" footer="0.4921259845"/>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Your User Name</cp:lastModifiedBy>
  <cp:lastPrinted>2011-05-20T10:41:24Z</cp:lastPrinted>
  <dcterms:created xsi:type="dcterms:W3CDTF">2010-10-27T06:43:14Z</dcterms:created>
  <dcterms:modified xsi:type="dcterms:W3CDTF">2012-02-09T20:13:08Z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