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209"/>
  <workbookPr checkCompatibility="1" autoCompressPictures="0"/>
  <mc:AlternateContent xmlns:mc="http://schemas.openxmlformats.org/markup-compatibility/2006">
    <mc:Choice Requires="x15">
      <x15ac:absPath xmlns:x15ac="http://schemas.microsoft.com/office/spreadsheetml/2010/11/ac" url="/Users/shannon/Dropbox/AA Shannon/London Law/Sanctuary Seekers Book/Sanctuary Seekers Spreadsheet/"/>
    </mc:Choice>
  </mc:AlternateContent>
  <bookViews>
    <workbookView xWindow="0" yWindow="460" windowWidth="28800" windowHeight="17460" tabRatio="500" activeTab="4"/>
  </bookViews>
  <sheets>
    <sheet name="Introductory Note" sheetId="18" r:id="rId1"/>
    <sheet name="Summary Charts" sheetId="14" r:id="rId2"/>
    <sheet name="Seekers" sheetId="15" r:id="rId3"/>
    <sheet name="Summary Charts Rough work" sheetId="13" state="hidden" r:id="rId4"/>
    <sheet name="Abbreviations" sheetId="17" r:id="rId5"/>
  </sheets>
  <definedNames>
    <definedName name="_xlnm._FilterDatabase" localSheetId="2" hidden="1">Seekers!$J$1:$J$1830</definedName>
    <definedName name="_xlnm.Print_Area" localSheetId="2">Seekers!$A:$P</definedName>
    <definedName name="_xlnm.Print_Area" localSheetId="1">'Summary Charts'!$A$1:$V$161</definedName>
    <definedName name="_xlnm.Print_Titles" localSheetId="2">Seekers!$1:$1</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4"/>
    </ext>
  </extLst>
</workbook>
</file>

<file path=xl/calcChain.xml><?xml version="1.0" encoding="utf-8"?>
<calcChain xmlns="http://schemas.openxmlformats.org/spreadsheetml/2006/main">
  <c r="L119" i="14" l="1"/>
  <c r="N119" i="14"/>
  <c r="O119" i="14"/>
  <c r="O118" i="14"/>
  <c r="T34" i="13"/>
  <c r="S34" i="13"/>
  <c r="S33" i="13"/>
  <c r="C150" i="13"/>
  <c r="C149" i="13"/>
  <c r="C148" i="13"/>
  <c r="C147" i="13"/>
  <c r="B147" i="13"/>
  <c r="C146" i="13"/>
  <c r="B146" i="13"/>
  <c r="C145" i="13"/>
  <c r="B145" i="13"/>
  <c r="C144" i="13"/>
  <c r="B144" i="13"/>
  <c r="C143" i="13"/>
  <c r="B143" i="13"/>
  <c r="C142" i="13"/>
  <c r="B142" i="13"/>
  <c r="C141" i="13"/>
  <c r="B141" i="13"/>
  <c r="C140" i="13"/>
  <c r="B140" i="13"/>
  <c r="C139" i="13"/>
  <c r="B139" i="13"/>
  <c r="C138" i="13"/>
  <c r="B138" i="13"/>
  <c r="C137" i="13"/>
  <c r="B137" i="13"/>
  <c r="C136" i="13"/>
  <c r="B136" i="13"/>
  <c r="C135" i="13"/>
  <c r="B135" i="13"/>
  <c r="B42" i="13"/>
  <c r="Q111"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4" i="13"/>
  <c r="N34" i="13"/>
  <c r="N33" i="13"/>
  <c r="N32" i="13"/>
  <c r="N31" i="13"/>
  <c r="N30" i="13"/>
  <c r="N29" i="13"/>
  <c r="N28" i="13"/>
  <c r="N27" i="13"/>
  <c r="N26" i="13"/>
  <c r="N25" i="13"/>
  <c r="N24" i="13"/>
  <c r="N23" i="13"/>
  <c r="N22" i="13"/>
  <c r="N21" i="13"/>
  <c r="N20" i="13"/>
  <c r="N19" i="13"/>
  <c r="N18" i="13"/>
  <c r="N17" i="13"/>
  <c r="N16" i="13"/>
  <c r="N15" i="13"/>
  <c r="N14" i="13"/>
  <c r="N13" i="13"/>
  <c r="N12" i="13"/>
  <c r="N11" i="13"/>
  <c r="N10" i="13"/>
  <c r="N9" i="13"/>
  <c r="N8" i="13"/>
  <c r="N7" i="13"/>
  <c r="N6" i="13"/>
  <c r="N5" i="13"/>
  <c r="N4" i="13"/>
  <c r="N36"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L118" i="14"/>
  <c r="P83" i="13"/>
  <c r="M119" i="14"/>
  <c r="M118" i="14"/>
  <c r="P84" i="13"/>
  <c r="B113" i="13"/>
  <c r="S84" i="13"/>
  <c r="Q84" i="13"/>
  <c r="S83" i="13"/>
  <c r="Q83" i="13"/>
  <c r="P74" i="13"/>
  <c r="B36" i="13"/>
</calcChain>
</file>

<file path=xl/sharedStrings.xml><?xml version="1.0" encoding="utf-8"?>
<sst xmlns="http://schemas.openxmlformats.org/spreadsheetml/2006/main" count="22427" uniqueCount="8801">
  <si>
    <t>Seeker ID</t>
  </si>
  <si>
    <t>Seeker Place of Origin</t>
  </si>
  <si>
    <t>Seeker Reason</t>
  </si>
  <si>
    <t>Sex</t>
  </si>
  <si>
    <t>Seeker Reason Elaboration</t>
  </si>
  <si>
    <t>Port Assigned</t>
  </si>
  <si>
    <t xml:space="preserve">Wales </t>
  </si>
  <si>
    <t>1163</t>
  </si>
  <si>
    <t>Homicide</t>
  </si>
  <si>
    <t>M</t>
  </si>
  <si>
    <t>TNA, SP 1/70, fol. 133</t>
  </si>
  <si>
    <t>Chartered Sanctuary</t>
  </si>
  <si>
    <t>Buckinghamshire, Hambledon</t>
  </si>
  <si>
    <t>butcher</t>
  </si>
  <si>
    <t>Church-taking, London, Greyfriars; then London, St. Magnus</t>
  </si>
  <si>
    <t>985</t>
  </si>
  <si>
    <t>Asportation</t>
  </si>
  <si>
    <t>1506-08-25</t>
  </si>
  <si>
    <t>TNA, KB 9/444, m. 22; KB 27/983, rex m. 18; KB 29/136, mm. 31-31d</t>
  </si>
  <si>
    <t>Taking church</t>
  </si>
  <si>
    <t>Yorkshire, Hutton Cranswick</t>
  </si>
  <si>
    <t>wheelwright</t>
  </si>
  <si>
    <t>Beverley</t>
  </si>
  <si>
    <t>609</t>
  </si>
  <si>
    <t>Debt</t>
  </si>
  <si>
    <t>1527-01-17</t>
  </si>
  <si>
    <t>SDSB, 189</t>
  </si>
  <si>
    <t>Nottinghamshire, North Muskham</t>
  </si>
  <si>
    <t>weaver</t>
  </si>
  <si>
    <t>485</t>
  </si>
  <si>
    <t>1481-11-19</t>
  </si>
  <si>
    <t>SDSB, 164</t>
  </si>
  <si>
    <t>capper</t>
  </si>
  <si>
    <t>1148</t>
  </si>
  <si>
    <t>TNA, SP 1/70, fol. 133; SP 1/238, fols. 72-73</t>
  </si>
  <si>
    <t>Also debt</t>
  </si>
  <si>
    <t>Church-taking, Buckinghamshire</t>
  </si>
  <si>
    <t>1077</t>
  </si>
  <si>
    <t>Felony</t>
  </si>
  <si>
    <t>TNA, KB 29/171, m. 25</t>
  </si>
  <si>
    <t>Essex, Colchester</t>
  </si>
  <si>
    <t>pardoner</t>
  </si>
  <si>
    <t>Church-taking, Essex, Colne</t>
  </si>
  <si>
    <t>819</t>
  </si>
  <si>
    <t>1520-08-07</t>
  </si>
  <si>
    <t>TNA, KB 9/484, m. 87</t>
  </si>
  <si>
    <t>Harwich</t>
  </si>
  <si>
    <t>Taking church
Abjuration</t>
  </si>
  <si>
    <t>Kent, Boxley</t>
  </si>
  <si>
    <t>yeoman</t>
  </si>
  <si>
    <t>Church-taking, Kent, Boxley Abbey</t>
  </si>
  <si>
    <t>822</t>
  </si>
  <si>
    <t>1517-07-20</t>
  </si>
  <si>
    <t>TNA, KB 9/474, m. 12</t>
  </si>
  <si>
    <t>Accessory</t>
  </si>
  <si>
    <t>grocer</t>
  </si>
  <si>
    <t>1149</t>
  </si>
  <si>
    <t>TNA, SP 1/70, fol. 133; SP 1/238, fols. 72-73; LMA, Rep. 8, fol. 271v</t>
  </si>
  <si>
    <t>Yorkshire, Leeds</t>
  </si>
  <si>
    <t>Durham</t>
  </si>
  <si>
    <t>242</t>
  </si>
  <si>
    <t>1522-12-03</t>
  </si>
  <si>
    <t>SDSB, 89</t>
  </si>
  <si>
    <t>Yorkshire, Thorpe</t>
  </si>
  <si>
    <t>101</t>
  </si>
  <si>
    <t>1505-05-17</t>
  </si>
  <si>
    <t>SDSB, 42</t>
  </si>
  <si>
    <t xml:space="preserve">London </t>
  </si>
  <si>
    <t xml:space="preserve">Church-taking, Yorkshire </t>
  </si>
  <si>
    <t>1072</t>
  </si>
  <si>
    <t>goldsmith</t>
  </si>
  <si>
    <t>1150</t>
  </si>
  <si>
    <t>1151</t>
  </si>
  <si>
    <t>yeoman, coppersmith, gentleman</t>
  </si>
  <si>
    <t>Church-taking, London, St. Sepulchre</t>
  </si>
  <si>
    <t>774</t>
  </si>
  <si>
    <t>1493-05-14</t>
  </si>
  <si>
    <t>TNA, KB 9/398, mm. 48-49</t>
  </si>
  <si>
    <t>Nottinghamshire, Nottingham</t>
  </si>
  <si>
    <t>gentleman</t>
  </si>
  <si>
    <t>470</t>
  </si>
  <si>
    <t>1478-05-03</t>
  </si>
  <si>
    <t>SDSB, 160</t>
  </si>
  <si>
    <t>Dorset, Wimborne Minster and Hampshire,Dibden</t>
  </si>
  <si>
    <t>Church-taking, Hampshire, Winchester St. Swithin's Cathedral</t>
  </si>
  <si>
    <t>1339</t>
  </si>
  <si>
    <t>1481-04-09</t>
  </si>
  <si>
    <t>Southampton</t>
  </si>
  <si>
    <t>Yorkshire, Wheldrake[?]</t>
  </si>
  <si>
    <t>carpenter</t>
  </si>
  <si>
    <t>592</t>
  </si>
  <si>
    <t>1525-07-23</t>
  </si>
  <si>
    <t>SDSB, 186</t>
  </si>
  <si>
    <t>Yorkshire, Whitby</t>
  </si>
  <si>
    <t>672</t>
  </si>
  <si>
    <t>1534-09-30</t>
  </si>
  <si>
    <t>SDSB, 203</t>
  </si>
  <si>
    <t>Gloucestershire, Thornbury</t>
  </si>
  <si>
    <t>511</t>
  </si>
  <si>
    <t>1516-05-20</t>
  </si>
  <si>
    <t>SDSB, 170</t>
  </si>
  <si>
    <t>Yorkshire, Malton</t>
  </si>
  <si>
    <t>tinker</t>
  </si>
  <si>
    <t>Church-taking, Yorkshire, Nunnington</t>
  </si>
  <si>
    <t>916</t>
  </si>
  <si>
    <t>1528-11-28</t>
  </si>
  <si>
    <t>TNA, KB 9/509, mm. 134, 135; KB 29/161, m. 1d</t>
  </si>
  <si>
    <t>Scarborough</t>
  </si>
  <si>
    <t>tailor</t>
  </si>
  <si>
    <t>1164</t>
  </si>
  <si>
    <t>1013</t>
  </si>
  <si>
    <t>1536-03-08</t>
  </si>
  <si>
    <t>Yorkshire, Fishlake</t>
  </si>
  <si>
    <t>352</t>
  </si>
  <si>
    <t>1501-10-06</t>
  </si>
  <si>
    <t>SDSB, 134</t>
  </si>
  <si>
    <t>Essex, Rumford</t>
  </si>
  <si>
    <t>934</t>
  </si>
  <si>
    <t>1531-02-24</t>
  </si>
  <si>
    <t>TNA, KB 9/517, m. 92; KB 27/1086, rex m. 4; KB 29/164, 34d; KB 29/165, mm. 43, 45; KB 29/166, m. 13d; SP 1/65, fol. 259 (L&amp;P, 5:117).</t>
  </si>
  <si>
    <t>1195</t>
  </si>
  <si>
    <t>TNA, SP 1/238, fols. 72-73</t>
  </si>
  <si>
    <t>1196</t>
  </si>
  <si>
    <t>Wiltshire, Lydiard</t>
  </si>
  <si>
    <t>Church-taking, Berkshire</t>
  </si>
  <si>
    <t>1024</t>
  </si>
  <si>
    <t>TNA, KB 29/131, m. 20</t>
  </si>
  <si>
    <t>1197</t>
  </si>
  <si>
    <t>1165</t>
  </si>
  <si>
    <t>1198</t>
  </si>
  <si>
    <t>Middlesex, Westminster</t>
  </si>
  <si>
    <t>Church-taking, Middlesex, Westminster, St. Clement Danes</t>
  </si>
  <si>
    <t>998</t>
  </si>
  <si>
    <t>1507-12-20</t>
  </si>
  <si>
    <t>1199</t>
  </si>
  <si>
    <t>1200</t>
  </si>
  <si>
    <t>1201</t>
  </si>
  <si>
    <t>1147</t>
  </si>
  <si>
    <t>TNA, SP 1/238, fols. 72-73; SP 1/105, fol. 208r (L&amp;P, 11:81); C 82/741</t>
  </si>
  <si>
    <t>1267</t>
  </si>
  <si>
    <t>TNA, SP 1/102, fol. 71r (L&amp;P, 10:135)</t>
  </si>
  <si>
    <t>1292</t>
  </si>
  <si>
    <t>1264</t>
  </si>
  <si>
    <t>TNA, SP 1/101, fols. 18, 100 (L&amp;P, 10:12, 43)</t>
  </si>
  <si>
    <t>1202</t>
  </si>
  <si>
    <t>1203</t>
  </si>
  <si>
    <t>Yorkshire, Langthorne</t>
  </si>
  <si>
    <t>170</t>
  </si>
  <si>
    <t>1514-05-05</t>
  </si>
  <si>
    <t>SDSB, 65</t>
  </si>
  <si>
    <t>Yorkshire, Cornepath [High Corn Park?]</t>
  </si>
  <si>
    <t>103</t>
  </si>
  <si>
    <t>1505-06-01</t>
  </si>
  <si>
    <t>SDSB, 43</t>
  </si>
  <si>
    <t>Yorkshire, Hunderthwaite</t>
  </si>
  <si>
    <t>100</t>
  </si>
  <si>
    <t>1505-03-29</t>
  </si>
  <si>
    <t>SDSB, 41-42, 43</t>
  </si>
  <si>
    <t>Yorkshire, Cotherstone</t>
  </si>
  <si>
    <t>694</t>
  </si>
  <si>
    <t>1539-01-01</t>
  </si>
  <si>
    <t>SDSB, 208</t>
  </si>
  <si>
    <t>Yorkshire, Ottringham</t>
  </si>
  <si>
    <t>411</t>
  </si>
  <si>
    <t>SDSB, 147</t>
  </si>
  <si>
    <t>Yorkshire, Grinton, Swaledale</t>
  </si>
  <si>
    <t>193</t>
  </si>
  <si>
    <t>1516-09-05</t>
  </si>
  <si>
    <t>SDSB, 72-73</t>
  </si>
  <si>
    <t>Sussex, Poynings</t>
  </si>
  <si>
    <t>596</t>
  </si>
  <si>
    <t>1525-11-20</t>
  </si>
  <si>
    <t>SDSB, 187</t>
  </si>
  <si>
    <t>Gloucestershire, Gloucester</t>
  </si>
  <si>
    <t>servant</t>
  </si>
  <si>
    <t>Church-taking, Gloucestershire, Gloucester, St. Peter</t>
  </si>
  <si>
    <t>731</t>
  </si>
  <si>
    <t>1426-11-04</t>
  </si>
  <si>
    <t>TNA, KB 9/222/1, m. 60</t>
  </si>
  <si>
    <t>Worcestershire, Bewdley</t>
  </si>
  <si>
    <t>merchant</t>
  </si>
  <si>
    <t>Bewdley</t>
  </si>
  <si>
    <t>1086</t>
  </si>
  <si>
    <t>TNA, C 1/980/47</t>
  </si>
  <si>
    <t>462</t>
  </si>
  <si>
    <t>1493-08-22</t>
  </si>
  <si>
    <t>SDSB, 158</t>
  </si>
  <si>
    <t>Beaulieu</t>
  </si>
  <si>
    <t>1258</t>
  </si>
  <si>
    <t>1533-05-02</t>
  </si>
  <si>
    <t>SP 2/o, fol. 44-45 (L&amp;P, 6:391-93)</t>
  </si>
  <si>
    <t>Yorkshire, Pontefract</t>
  </si>
  <si>
    <t>494</t>
  </si>
  <si>
    <t>1483-10-10</t>
  </si>
  <si>
    <t>SDSB, 166</t>
  </si>
  <si>
    <t>Leicestershire, Loughborough</t>
  </si>
  <si>
    <t>Church-taking, Nottinghamshire</t>
  </si>
  <si>
    <t>1056</t>
  </si>
  <si>
    <t>Buckinghamshire, Bow Brickhill</t>
  </si>
  <si>
    <t>567</t>
  </si>
  <si>
    <t>1523-01-14</t>
  </si>
  <si>
    <t>SDSB, 181</t>
  </si>
  <si>
    <t>Westmorland, Kendal</t>
  </si>
  <si>
    <t>66</t>
  </si>
  <si>
    <t>1496-06-16</t>
  </si>
  <si>
    <t>SDSB, 28-29</t>
  </si>
  <si>
    <t>Yorkshire, Stockton on the Forest</t>
  </si>
  <si>
    <t>623</t>
  </si>
  <si>
    <t>1527-07-29</t>
  </si>
  <si>
    <t>SDSB, 194</t>
  </si>
  <si>
    <t>Cumbria, Nether Crosby [Crosby-on-Eden]</t>
  </si>
  <si>
    <t>48</t>
  </si>
  <si>
    <t>1492-03-08</t>
  </si>
  <si>
    <t>SDSB, 21-22</t>
  </si>
  <si>
    <t>Northumberland, Tynemouth</t>
  </si>
  <si>
    <t>216</t>
  </si>
  <si>
    <t>1518-09-20</t>
  </si>
  <si>
    <t>SDSB, 80</t>
  </si>
  <si>
    <t>Yorkshire, Stainforth</t>
  </si>
  <si>
    <t>624</t>
  </si>
  <si>
    <t>Lincolnshire, Hemswell</t>
  </si>
  <si>
    <t>Church-taking, Lincolnshire, Hemswell All Saints</t>
  </si>
  <si>
    <t>897</t>
  </si>
  <si>
    <t>1527-06-11</t>
  </si>
  <si>
    <t>TNA, KB 9/504, m. 141</t>
  </si>
  <si>
    <t>Warwickshire, Nuneaton</t>
  </si>
  <si>
    <t>Church-taking, Northamptonshire, Rothwell</t>
  </si>
  <si>
    <t>963</t>
  </si>
  <si>
    <t>1414-04-06</t>
  </si>
  <si>
    <t>TNA, JUST 2/119C, m. 3d</t>
  </si>
  <si>
    <t>1025</t>
  </si>
  <si>
    <t>TNA, KB 29/132, m. 8d</t>
  </si>
  <si>
    <t>Lancashire, Great Mitton</t>
  </si>
  <si>
    <t>244</t>
  </si>
  <si>
    <t>1523-12-18</t>
  </si>
  <si>
    <t>SDSB, 90</t>
  </si>
  <si>
    <t>Yorkshire, Fadmoor</t>
  </si>
  <si>
    <t>husbandman</t>
  </si>
  <si>
    <t>656</t>
  </si>
  <si>
    <t>1531-08-26</t>
  </si>
  <si>
    <t>SDSB, 200</t>
  </si>
  <si>
    <t>sherman</t>
  </si>
  <si>
    <t>172</t>
  </si>
  <si>
    <t>1514-09-12</t>
  </si>
  <si>
    <t>SDSB, 66</t>
  </si>
  <si>
    <t>Church-taking, Hertfordshire, Hertford All Saints</t>
  </si>
  <si>
    <t>879</t>
  </si>
  <si>
    <t>1526-03-03</t>
  </si>
  <si>
    <t>TNA, KB 9/502, mm. 23-24</t>
  </si>
  <si>
    <t>Warwickshire, Coleshill</t>
  </si>
  <si>
    <t>SMLG</t>
  </si>
  <si>
    <t>706</t>
  </si>
  <si>
    <t>Treason</t>
  </si>
  <si>
    <t>1494-02-04</t>
  </si>
  <si>
    <t>TNA, KB 9/78, mm. 8-9, 19, 20-21; KB 27/931, rex m. 6; KB 15/42, fols. 73r-75r; Great Chronicle of London, 250</t>
  </si>
  <si>
    <t>Leicestershire, Leicester</t>
  </si>
  <si>
    <t>493</t>
  </si>
  <si>
    <t>1483-07-18</t>
  </si>
  <si>
    <t>Somerset, Othill near Crewkerne</t>
  </si>
  <si>
    <t>Forde Abbey, Dorset</t>
  </si>
  <si>
    <t>1010</t>
  </si>
  <si>
    <t>1532-07-01</t>
  </si>
  <si>
    <t>TNA, KB 27/1094, rex m. 2</t>
  </si>
  <si>
    <t>Ambiguous
Chartered Sanctuary</t>
  </si>
  <si>
    <t>Nottinghamshire, East Bridgeford</t>
  </si>
  <si>
    <t>labourer</t>
  </si>
  <si>
    <t>Church-taking, Nottinghamshire, East Bridgeford St. John the Baptist</t>
  </si>
  <si>
    <t>902</t>
  </si>
  <si>
    <t>1528-01-22</t>
  </si>
  <si>
    <t>TNA, KB 9/506/1, m. 56</t>
  </si>
  <si>
    <t>Sandwich</t>
  </si>
  <si>
    <t>Essex, Ardleigh</t>
  </si>
  <si>
    <t>Church-taking, Essex, Ramsey</t>
  </si>
  <si>
    <t>831</t>
  </si>
  <si>
    <t>1520-02-20</t>
  </si>
  <si>
    <t>TNA, KB 9/477, m. 120</t>
  </si>
  <si>
    <t>Lincolnshire, Caistor</t>
  </si>
  <si>
    <t>chandler</t>
  </si>
  <si>
    <t>499</t>
  </si>
  <si>
    <t>1515-05-21</t>
  </si>
  <si>
    <t>SDSB, 167</t>
  </si>
  <si>
    <t>Devon, Exeter</t>
  </si>
  <si>
    <t>waxchandler</t>
  </si>
  <si>
    <t>449</t>
  </si>
  <si>
    <t>SDSB, 155</t>
  </si>
  <si>
    <t>Yorkshire, Kingston upon Hull</t>
  </si>
  <si>
    <t>shoemaker</t>
  </si>
  <si>
    <t>505</t>
  </si>
  <si>
    <t>1515-10-26</t>
  </si>
  <si>
    <t>SDSB, 169; Thornley, "Sanctuary Registers at Beverley," 396</t>
  </si>
  <si>
    <t>Lincolnshire, Bolingbroke</t>
  </si>
  <si>
    <t>Church-taking, Lincolnshire, Long Bennington</t>
  </si>
  <si>
    <t>908</t>
  </si>
  <si>
    <t>1528-06-10</t>
  </si>
  <si>
    <t>TNA, KB 9/508, m. 69</t>
  </si>
  <si>
    <t>Also robbery</t>
  </si>
  <si>
    <t>Lynn</t>
  </si>
  <si>
    <t>Essex, Walden</t>
  </si>
  <si>
    <t>glover</t>
  </si>
  <si>
    <t>611</t>
  </si>
  <si>
    <t>1528-01-13</t>
  </si>
  <si>
    <t>Worcestershire, Worcester</t>
  </si>
  <si>
    <t>Church-taking, Northamptonshire, Towcester</t>
  </si>
  <si>
    <t>931</t>
  </si>
  <si>
    <t>1530-05-22</t>
  </si>
  <si>
    <t>TNA, KB 9/514, m. 158; KB 29/162, m. 18</t>
  </si>
  <si>
    <t>Westchester, Cheshire</t>
  </si>
  <si>
    <t>barber</t>
  </si>
  <si>
    <t>1324</t>
  </si>
  <si>
    <t>1442-03-17</t>
  </si>
  <si>
    <t xml:space="preserve">TNA, KB 9/240, mm. 88-89; KB 29/75, mm. 28d, 29, 30; KB 27/725, rex mm. 6d, 30; TNA, KB 27/726, rex m. 2d; Nicolas, Proceedings Privy Council, 5:215 </t>
  </si>
  <si>
    <t>haberdasher</t>
  </si>
  <si>
    <t>561</t>
  </si>
  <si>
    <t>1523-08-03</t>
  </si>
  <si>
    <t>SDSB, 179-80</t>
  </si>
  <si>
    <t>See remarks.</t>
  </si>
  <si>
    <t>Yorkshire, Wistow, near Selby</t>
  </si>
  <si>
    <t>395</t>
  </si>
  <si>
    <t>1498-05-15</t>
  </si>
  <si>
    <t>SDSB, 143</t>
  </si>
  <si>
    <t>Yorkshire, York</t>
  </si>
  <si>
    <t>181</t>
  </si>
  <si>
    <t>1515-09-10</t>
  </si>
  <si>
    <t>SDSB, 69</t>
  </si>
  <si>
    <t>clothier</t>
  </si>
  <si>
    <t>1152</t>
  </si>
  <si>
    <t>Middlesex, Enfield</t>
  </si>
  <si>
    <t>Church-taking, Middlesex, Enfield St. Andrew</t>
  </si>
  <si>
    <t>980</t>
  </si>
  <si>
    <t>1502-10-02</t>
  </si>
  <si>
    <t>TNA, KB 9/429, m. 10; KB 27/967, rex m. 4d; TNA, KB 29/133, m. 22, 25d</t>
  </si>
  <si>
    <t>Buckinghamshire, Aylesbury</t>
  </si>
  <si>
    <t>928</t>
  </si>
  <si>
    <t>1530-05-15</t>
  </si>
  <si>
    <t>1301</t>
  </si>
  <si>
    <t>F</t>
  </si>
  <si>
    <t>mercer</t>
  </si>
  <si>
    <t>1110</t>
  </si>
  <si>
    <t>Rosser, Medieval Westminster, 156-57</t>
  </si>
  <si>
    <t>vintner</t>
  </si>
  <si>
    <t>620</t>
  </si>
  <si>
    <t>1527-06-26</t>
  </si>
  <si>
    <t>SDSB, 191</t>
  </si>
  <si>
    <t>Middlesex, Westminster, St. Clement Danes</t>
  </si>
  <si>
    <t>772</t>
  </si>
  <si>
    <t>1491-12-29</t>
  </si>
  <si>
    <t>TNA, KB 9/393, m. 22; KB 9/394, mm. 19-20</t>
  </si>
  <si>
    <t>fletcher</t>
  </si>
  <si>
    <t>1269</t>
  </si>
  <si>
    <t>L&amp;P, 12/1:189</t>
  </si>
  <si>
    <t>Derbyshire, Tideswell</t>
  </si>
  <si>
    <t>456</t>
  </si>
  <si>
    <t>1492-07-17</t>
  </si>
  <si>
    <t>SDSB, 157</t>
  </si>
  <si>
    <t>1204</t>
  </si>
  <si>
    <t>Sussex, Robertsbridge</t>
  </si>
  <si>
    <t>Church-taking, Sussex, Robertsbridge, St. Mary's Abbey</t>
  </si>
  <si>
    <t>926</t>
  </si>
  <si>
    <t>1529-08-09</t>
  </si>
  <si>
    <t>TNA, KB 9/514, m. 79</t>
  </si>
  <si>
    <t>Rye</t>
  </si>
  <si>
    <t>1205</t>
  </si>
  <si>
    <t xml:space="preserve">Lincolnshire, Legbourne </t>
  </si>
  <si>
    <t>794</t>
  </si>
  <si>
    <t>1510-10-14</t>
  </si>
  <si>
    <t>Yorkshire, Wakefield</t>
  </si>
  <si>
    <t>tallowchandler</t>
  </si>
  <si>
    <t>606</t>
  </si>
  <si>
    <t>1526-08-20</t>
  </si>
  <si>
    <t>SDSB, 188</t>
  </si>
  <si>
    <t>144</t>
  </si>
  <si>
    <t>1510-02-10</t>
  </si>
  <si>
    <t>SDSB, 56</t>
  </si>
  <si>
    <t>1206</t>
  </si>
  <si>
    <t>Devon, Lympstone</t>
  </si>
  <si>
    <t>Church-taking, London, St. Paul's cathedral</t>
  </si>
  <si>
    <t>756</t>
  </si>
  <si>
    <t>Rape</t>
  </si>
  <si>
    <t>1467-03-12</t>
  </si>
  <si>
    <t>TNA, KB 9/316, mm. 3-4</t>
  </si>
  <si>
    <t>Yorkshire, Hedon</t>
  </si>
  <si>
    <t>475</t>
  </si>
  <si>
    <t>1480-09-26</t>
  </si>
  <si>
    <t>SDSB, 162</t>
  </si>
  <si>
    <t>Yorkshire, Almondbury</t>
  </si>
  <si>
    <t>tiler</t>
  </si>
  <si>
    <t>386</t>
  </si>
  <si>
    <t>SDSB, 142</t>
  </si>
  <si>
    <t>Essex, Writtle</t>
  </si>
  <si>
    <t>Church-taking, Essex, Writtle</t>
  </si>
  <si>
    <t>872</t>
  </si>
  <si>
    <t>1525-07-07</t>
  </si>
  <si>
    <t>TNA, KB 9/501/1, m. 93</t>
  </si>
  <si>
    <t>1143</t>
  </si>
  <si>
    <t>Security</t>
  </si>
  <si>
    <t>TNA, SP 1/56, fol. 191 (L&amp;P, 4/3:2738)</t>
  </si>
  <si>
    <t>Northumberland, Horton (near Wooler)</t>
  </si>
  <si>
    <t>1277</t>
  </si>
  <si>
    <t>SDSB, 78; TNA, SP 1/23, fol. 229 (L&amp;P, 3/2:822); SP 1/132, fol. 97 (L&amp;P, 13/1:373)</t>
  </si>
  <si>
    <t>fuller</t>
  </si>
  <si>
    <t>775</t>
  </si>
  <si>
    <t>1493-08-06</t>
  </si>
  <si>
    <t>TNA, KB 9/402, mm. 14-15</t>
  </si>
  <si>
    <t>189</t>
  </si>
  <si>
    <t>1516-02-16</t>
  </si>
  <si>
    <t>SDSB, 71</t>
  </si>
  <si>
    <t>Yorkshire, Clint, Ripley</t>
  </si>
  <si>
    <t>94</t>
  </si>
  <si>
    <t>1504-02-18</t>
  </si>
  <si>
    <t>SDSB, 39-40</t>
  </si>
  <si>
    <t>yeoman and minstrel</t>
  </si>
  <si>
    <t>Church-taking, Huntingdonshire, Great Gidding, St. James</t>
  </si>
  <si>
    <t>1498-07-16</t>
  </si>
  <si>
    <t>Boston</t>
  </si>
  <si>
    <t>1356</t>
  </si>
  <si>
    <t>Nottinghamshire, Wigsley</t>
  </si>
  <si>
    <t>Church-taking, Nottinghamshire, Thorney</t>
  </si>
  <si>
    <t>919</t>
  </si>
  <si>
    <t>1529-02-21</t>
  </si>
  <si>
    <t>TNA, KB 9/509, m. 157; KB 29/161, m. 1d</t>
  </si>
  <si>
    <t>Newcastle upon Tyne</t>
  </si>
  <si>
    <t>Yorkshire, [Rumoldkirk?]</t>
  </si>
  <si>
    <t>703</t>
  </si>
  <si>
    <t>1538-10-04</t>
  </si>
  <si>
    <t>SDSB, 210</t>
  </si>
  <si>
    <t>1293</t>
  </si>
  <si>
    <t>1509-06-24</t>
  </si>
  <si>
    <t>Thornley, "Sanctuary Registers at Beverley," 395</t>
  </si>
  <si>
    <t>Church-taking, Hertfordshire, Barley</t>
  </si>
  <si>
    <t>898</t>
  </si>
  <si>
    <t>1527-11-03</t>
  </si>
  <si>
    <t>TNA, KB 9/506/1, m. 1</t>
  </si>
  <si>
    <t>Dover</t>
  </si>
  <si>
    <t>1207</t>
  </si>
  <si>
    <t>Shropshire, Ludlow</t>
  </si>
  <si>
    <t>Shropshire, Ludlow, Austin Friars</t>
  </si>
  <si>
    <t>1366</t>
  </si>
  <si>
    <t>1505-04-07</t>
  </si>
  <si>
    <t>TNA, KB 9/439, mm. 15-16</t>
  </si>
  <si>
    <t>Chartered Sanctuary
Ambiguous</t>
  </si>
  <si>
    <t>1097</t>
  </si>
  <si>
    <t>Acts of the Privy Council, 5:328-29</t>
  </si>
  <si>
    <t>Yorkshire, Stonegrave</t>
  </si>
  <si>
    <t>63</t>
  </si>
  <si>
    <t>1496-02-22</t>
  </si>
  <si>
    <t>SDSB, 27</t>
  </si>
  <si>
    <t>Self-defence</t>
  </si>
  <si>
    <t>Berkshire, Reading</t>
  </si>
  <si>
    <t>Church-taking, Buckinghamshire, Burnham</t>
  </si>
  <si>
    <t>1364</t>
  </si>
  <si>
    <t>1504-06-23</t>
  </si>
  <si>
    <t>TNA, KB 9/435, m. 3</t>
  </si>
  <si>
    <t>Cumbria, Sedgwick, Heversham</t>
  </si>
  <si>
    <t>106</t>
  </si>
  <si>
    <t>1505-08-12</t>
  </si>
  <si>
    <t>SDSB, 44</t>
  </si>
  <si>
    <t>freemason</t>
  </si>
  <si>
    <t>Church-taking, Yorkshire, York, St. Peter</t>
  </si>
  <si>
    <t>945</t>
  </si>
  <si>
    <t>1531-10-07</t>
  </si>
  <si>
    <t>TNA, KB 9/519, m. 133-34</t>
  </si>
  <si>
    <t>Gloucestershire, Bristol</t>
  </si>
  <si>
    <t>cutler</t>
  </si>
  <si>
    <t>Church-taking, Surrey, Water Lambeth</t>
  </si>
  <si>
    <t>1337</t>
  </si>
  <si>
    <t>1480-03-26</t>
  </si>
  <si>
    <t>London and Holland</t>
  </si>
  <si>
    <t>scrivener</t>
  </si>
  <si>
    <t>Church-taking, London, St. Magnus</t>
  </si>
  <si>
    <t>740</t>
  </si>
  <si>
    <t>1432-03-17</t>
  </si>
  <si>
    <t>TNA, KB 9/226, mm. 88, 110-11</t>
  </si>
  <si>
    <t>Lancashire, Halton</t>
  </si>
  <si>
    <t>107</t>
  </si>
  <si>
    <t>1505-08-27</t>
  </si>
  <si>
    <t>Kent, Sevenoaks</t>
  </si>
  <si>
    <t>widow</t>
  </si>
  <si>
    <t>1360</t>
  </si>
  <si>
    <t>Petty Treason</t>
  </si>
  <si>
    <t>1503-03-17</t>
  </si>
  <si>
    <t>TNA, KB 9/431, m. 28; KB 29/136, mm. 8, 8d; KB 27/970, rex m. 5; KB 27/981, rex m. 09d</t>
  </si>
  <si>
    <t>Kent, Sittingbourne</t>
  </si>
  <si>
    <t>Church-taking, Kent, Kidbrooke</t>
  </si>
  <si>
    <t>801</t>
  </si>
  <si>
    <t>1512-04-04</t>
  </si>
  <si>
    <t>Huntingdonshire, Ramsay</t>
  </si>
  <si>
    <t>fisher</t>
  </si>
  <si>
    <t>647</t>
  </si>
  <si>
    <t>1530-07-11</t>
  </si>
  <si>
    <t>SDSB, 198</t>
  </si>
  <si>
    <t>Cornwall, Liskeard</t>
  </si>
  <si>
    <t>Church-taking, Berkshire, Coleshill</t>
  </si>
  <si>
    <t>802</t>
  </si>
  <si>
    <t>1511-04-29</t>
  </si>
  <si>
    <t>TNA, KB 9/459, m. 65</t>
  </si>
  <si>
    <t>Kent, Maidstone</t>
  </si>
  <si>
    <t>Church-taking, Kent, Maidstone, All Saints</t>
  </si>
  <si>
    <t>814</t>
  </si>
  <si>
    <t>1516-01-30</t>
  </si>
  <si>
    <t>TNA, KB 9/471, m. 154</t>
  </si>
  <si>
    <t>469</t>
  </si>
  <si>
    <t>1478-05-16</t>
  </si>
  <si>
    <t>Yorkshire, Sneaton</t>
  </si>
  <si>
    <t>116</t>
  </si>
  <si>
    <t>1507-04-08</t>
  </si>
  <si>
    <t>SDSB, 47-48</t>
  </si>
  <si>
    <t>Somerset, Glastonbury</t>
  </si>
  <si>
    <t>brewer</t>
  </si>
  <si>
    <t>Church-taking, Middlesex, Tottenham</t>
  </si>
  <si>
    <t>724</t>
  </si>
  <si>
    <t>1416-09-11</t>
  </si>
  <si>
    <t>TNA, KB 9/208, mm. 67, 79</t>
  </si>
  <si>
    <t>Derbyshire, Brampton</t>
  </si>
  <si>
    <t>692</t>
  </si>
  <si>
    <t>Also felony</t>
  </si>
  <si>
    <t>1311</t>
  </si>
  <si>
    <t>1440-09-01</t>
  </si>
  <si>
    <t>WAM, Book 5, fols. 41r-64r; LMA, Letter Book K, fol. 189r (CLBK, 242)</t>
  </si>
  <si>
    <t>Hampshire, Bishop's Waltham</t>
  </si>
  <si>
    <t>Church-taking, Hampshire, Bishop's Waltham</t>
  </si>
  <si>
    <t>836</t>
  </si>
  <si>
    <t>1520-04-12</t>
  </si>
  <si>
    <t>TNA, KB 9/482, m. 34</t>
  </si>
  <si>
    <t>Also many other felonies</t>
  </si>
  <si>
    <t>Portsmouth</t>
  </si>
  <si>
    <t>Abjuration
Taking church</t>
  </si>
  <si>
    <t>1305</t>
  </si>
  <si>
    <t>Middlesex, Stepney[?]</t>
  </si>
  <si>
    <t>23</t>
  </si>
  <si>
    <t>SDSB, 10</t>
  </si>
  <si>
    <t>Yorkshire</t>
  </si>
  <si>
    <t>615</t>
  </si>
  <si>
    <t>1526-03-27</t>
  </si>
  <si>
    <t>SDSB, 190</t>
  </si>
  <si>
    <t>Yorkshire, Settrington</t>
  </si>
  <si>
    <t>painter</t>
  </si>
  <si>
    <t>503</t>
  </si>
  <si>
    <t>1515-07-31</t>
  </si>
  <si>
    <t>SDSB, 168</t>
  </si>
  <si>
    <t>Lincolnshire, Lincoln</t>
  </si>
  <si>
    <t>surgeon</t>
  </si>
  <si>
    <t>559</t>
  </si>
  <si>
    <t>1523-07-10</t>
  </si>
  <si>
    <t>SDSB, 179</t>
  </si>
  <si>
    <t>1146</t>
  </si>
  <si>
    <t>Yorkshire, Wauldby</t>
  </si>
  <si>
    <t>536</t>
  </si>
  <si>
    <t>1522-05-05</t>
  </si>
  <si>
    <t>SDSB, 175</t>
  </si>
  <si>
    <t>Yorkshire, Ripon</t>
  </si>
  <si>
    <t>92</t>
  </si>
  <si>
    <t>1504-02-05</t>
  </si>
  <si>
    <t>971</t>
  </si>
  <si>
    <t>1478-06-04</t>
  </si>
  <si>
    <t>TNA, KB 15/42, fol. 140v-141r</t>
  </si>
  <si>
    <t>Oxfordshire, Eynsham</t>
  </si>
  <si>
    <t>Church-taking, Oxfordshire, Eynsham</t>
  </si>
  <si>
    <t>833</t>
  </si>
  <si>
    <t>1518-03-01</t>
  </si>
  <si>
    <t>TNA, KB 9/479, m. 50</t>
  </si>
  <si>
    <t>Suffolk, Beccles</t>
  </si>
  <si>
    <t>Church-taking, Essex, Stanway</t>
  </si>
  <si>
    <t>820</t>
  </si>
  <si>
    <t>1520-12-04</t>
  </si>
  <si>
    <t>TNA, KB 9/484, m. 88</t>
  </si>
  <si>
    <t>1208</t>
  </si>
  <si>
    <t>523</t>
  </si>
  <si>
    <t>1517-02-12</t>
  </si>
  <si>
    <t>SDSB, 172</t>
  </si>
  <si>
    <t>Cheshire</t>
  </si>
  <si>
    <t>657</t>
  </si>
  <si>
    <t>1531-08-30</t>
  </si>
  <si>
    <t>Yorkshire, Heley, Grinton, Swaledale</t>
  </si>
  <si>
    <t>128</t>
  </si>
  <si>
    <t>1508-01-18</t>
  </si>
  <si>
    <t>SDSB, 51</t>
  </si>
  <si>
    <t>947</t>
  </si>
  <si>
    <t>1532-04-20</t>
  </si>
  <si>
    <t>722</t>
  </si>
  <si>
    <t>1414-02-02</t>
  </si>
  <si>
    <t>TNA, KB 9/205/1, m. 15</t>
  </si>
  <si>
    <t>Church-taking, Westminster, St. Stephen's within the Palace</t>
  </si>
  <si>
    <t>709</t>
  </si>
  <si>
    <t>1395-11-05</t>
  </si>
  <si>
    <t>TNA, KB 9/176, m. 170</t>
  </si>
  <si>
    <t>Durham, Gateshead</t>
  </si>
  <si>
    <t>61</t>
  </si>
  <si>
    <t>1495-12-16</t>
  </si>
  <si>
    <t>SDSB, 26</t>
  </si>
  <si>
    <t>Yorkshire, Everingham</t>
  </si>
  <si>
    <t>316</t>
  </si>
  <si>
    <t>1511-01-18</t>
  </si>
  <si>
    <t>SDSB, 126</t>
  </si>
  <si>
    <t>Suffolk, Westhorpe</t>
  </si>
  <si>
    <t>Church-taking, Suffolk, Westhorpe</t>
  </si>
  <si>
    <t>1342</t>
  </si>
  <si>
    <t>1487-08-20</t>
  </si>
  <si>
    <t>TNA, KB 9/375, m. 17</t>
  </si>
  <si>
    <t>Also robbery and burglary</t>
  </si>
  <si>
    <t>Ipswich</t>
  </si>
  <si>
    <t>Yorkshire, Thornton</t>
  </si>
  <si>
    <t>29</t>
  </si>
  <si>
    <t>1485-06-20</t>
  </si>
  <si>
    <t>SDSB, 12</t>
  </si>
  <si>
    <t>Warwickshire, Coventry</t>
  </si>
  <si>
    <t>plumber</t>
  </si>
  <si>
    <t>585</t>
  </si>
  <si>
    <t>1525-01-16</t>
  </si>
  <si>
    <t>SDSB, 184</t>
  </si>
  <si>
    <t>1209</t>
  </si>
  <si>
    <t>Yorkshire, Handsworth</t>
  </si>
  <si>
    <t>484</t>
  </si>
  <si>
    <t>1481-10-06</t>
  </si>
  <si>
    <t>Cumbria, Kirkby Lonsdale</t>
  </si>
  <si>
    <t>77</t>
  </si>
  <si>
    <t>1501-06-02</t>
  </si>
  <si>
    <t>SDSB, 34</t>
  </si>
  <si>
    <t>Yorkshire, Strensall</t>
  </si>
  <si>
    <t>385</t>
  </si>
  <si>
    <t>1497-09-23</t>
  </si>
  <si>
    <t>SDSB, 141</t>
  </si>
  <si>
    <t>bowyer</t>
  </si>
  <si>
    <t>SJJ: Beaumont-Leys, Leicestershire</t>
  </si>
  <si>
    <t>1349</t>
  </si>
  <si>
    <t>1493-01-07</t>
  </si>
  <si>
    <t>TNA, KB 9/397, m. 23; KB 29/123, m. 15d</t>
  </si>
  <si>
    <t>696</t>
  </si>
  <si>
    <t>1537-03-12</t>
  </si>
  <si>
    <t>SDSB, 208-9</t>
  </si>
  <si>
    <t>1210</t>
  </si>
  <si>
    <t>Yorkshire, [Northallerton]</t>
  </si>
  <si>
    <t>118</t>
  </si>
  <si>
    <t>1507-06-20</t>
  </si>
  <si>
    <t>SDSB, 48</t>
  </si>
  <si>
    <t>Yorkshire, Allerton</t>
  </si>
  <si>
    <t>138</t>
  </si>
  <si>
    <t>1508-03-25</t>
  </si>
  <si>
    <t>SDSB, 54</t>
  </si>
  <si>
    <t>Accessory; also Escape from gaol</t>
  </si>
  <si>
    <t>Cumbria, Sedbergh</t>
  </si>
  <si>
    <t>16</t>
  </si>
  <si>
    <t>1479-12-01</t>
  </si>
  <si>
    <t>SDSB, 7</t>
  </si>
  <si>
    <t>smith</t>
  </si>
  <si>
    <t>249</t>
  </si>
  <si>
    <t>1510-11-20</t>
  </si>
  <si>
    <t>SDSB, 112</t>
  </si>
  <si>
    <t>Durham, Durham City</t>
  </si>
  <si>
    <t>471</t>
  </si>
  <si>
    <t>1478-05-24</t>
  </si>
  <si>
    <t>SDSB, 161</t>
  </si>
  <si>
    <t>Middlesex, Tottenham</t>
  </si>
  <si>
    <t>987</t>
  </si>
  <si>
    <t>1506-07-25</t>
  </si>
  <si>
    <t>Yorkshire, Bridlington</t>
  </si>
  <si>
    <t>tanner</t>
  </si>
  <si>
    <t>149</t>
  </si>
  <si>
    <t>1510-08-30</t>
  </si>
  <si>
    <t>SDSB, 58</t>
  </si>
  <si>
    <t>Derbyshire, Derby</t>
  </si>
  <si>
    <t>146</t>
  </si>
  <si>
    <t>1510-04-08</t>
  </si>
  <si>
    <t>SDSB, 57</t>
  </si>
  <si>
    <t>Yorkshire, Halifax</t>
  </si>
  <si>
    <t>500</t>
  </si>
  <si>
    <t>1516-05-18</t>
  </si>
  <si>
    <t>SJJ: Clerkenwell</t>
  </si>
  <si>
    <t>878</t>
  </si>
  <si>
    <t>1526-07-08</t>
  </si>
  <si>
    <t>423</t>
  </si>
  <si>
    <t>1487-12-10</t>
  </si>
  <si>
    <t>SDSB, 150</t>
  </si>
  <si>
    <t>purser</t>
  </si>
  <si>
    <t>365</t>
  </si>
  <si>
    <t>1500-12-31</t>
  </si>
  <si>
    <t>SDSB, 137</t>
  </si>
  <si>
    <t xml:space="preserve">Norfolk </t>
  </si>
  <si>
    <t>knight</t>
  </si>
  <si>
    <t>Colchester, St. John's Abbey</t>
  </si>
  <si>
    <t>974</t>
  </si>
  <si>
    <t>Civil war</t>
  </si>
  <si>
    <t>1484-09-29</t>
  </si>
  <si>
    <t>Yorkshire, Kepwick</t>
  </si>
  <si>
    <t>[gentleman]</t>
  </si>
  <si>
    <t>148</t>
  </si>
  <si>
    <t>1510-07-06</t>
  </si>
  <si>
    <t>Durham, Ireshopburn in Weardale</t>
  </si>
  <si>
    <t>13</t>
  </si>
  <si>
    <t>1479-09-18</t>
  </si>
  <si>
    <t>SDSB, 6</t>
  </si>
  <si>
    <t>Yorkshire, Nether Silton</t>
  </si>
  <si>
    <t>104</t>
  </si>
  <si>
    <t>1505-07-14</t>
  </si>
  <si>
    <t>Yorkshire, Preston, Wensley</t>
  </si>
  <si>
    <t>201</t>
  </si>
  <si>
    <t>1517-06-07</t>
  </si>
  <si>
    <t>SDSB, 75</t>
  </si>
  <si>
    <t>fishmonger</t>
  </si>
  <si>
    <t>552</t>
  </si>
  <si>
    <t>1518-06-03</t>
  </si>
  <si>
    <t>SDSB, 178</t>
  </si>
  <si>
    <t>Staffordshire, Ranton</t>
  </si>
  <si>
    <t>Church-taking, Staffordshire, Biddulph</t>
  </si>
  <si>
    <t>913</t>
  </si>
  <si>
    <t>1528-07-03</t>
  </si>
  <si>
    <t>TNA, KB 9/508, m. 143</t>
  </si>
  <si>
    <t>1019</t>
  </si>
  <si>
    <t>1539-10-09</t>
  </si>
  <si>
    <t>1268</t>
  </si>
  <si>
    <t>1536-06-01</t>
  </si>
  <si>
    <t>TNA, SP 1/109, fol. 36 (L&amp;P, 11:332-34)</t>
  </si>
  <si>
    <t>Yorkshire, Doncaster</t>
  </si>
  <si>
    <t>dyer</t>
  </si>
  <si>
    <t>358</t>
  </si>
  <si>
    <t>1500-01-17</t>
  </si>
  <si>
    <t>SDSB, 136</t>
  </si>
  <si>
    <t>chaplain</t>
  </si>
  <si>
    <t>458</t>
  </si>
  <si>
    <t>1502-01-19</t>
  </si>
  <si>
    <t>1211</t>
  </si>
  <si>
    <t>Nottinghamshire, Newark on Trent</t>
  </si>
  <si>
    <t>521</t>
  </si>
  <si>
    <t>1516-12-30</t>
  </si>
  <si>
    <t>Yorkshire, Bradford</t>
  </si>
  <si>
    <t>215</t>
  </si>
  <si>
    <t>1518-08-04</t>
  </si>
  <si>
    <t>Nottinghamshire, Nether Langwith</t>
  </si>
  <si>
    <t>283</t>
  </si>
  <si>
    <t>1506-11-01</t>
  </si>
  <si>
    <t>SDSB, 119</t>
  </si>
  <si>
    <t>Lincolnshire, Lincoln, Austin Friary</t>
  </si>
  <si>
    <t>1361</t>
  </si>
  <si>
    <t>1502-10-18</t>
  </si>
  <si>
    <t>TNA, KB 9/431, m. 42</t>
  </si>
  <si>
    <t>Taking church
Ambiguous</t>
  </si>
  <si>
    <t>Lincolnshire, Boston</t>
  </si>
  <si>
    <t>72</t>
  </si>
  <si>
    <t>1500-02-13</t>
  </si>
  <si>
    <t>SDSB, 31-32</t>
  </si>
  <si>
    <t xml:space="preserve">Lincolnshire, Algarkirk </t>
  </si>
  <si>
    <t>Church-taking, Lincolnshire, Sutterton</t>
  </si>
  <si>
    <t>789</t>
  </si>
  <si>
    <t>1510-03-24</t>
  </si>
  <si>
    <t>TNA, KB 9/455, m. 25</t>
  </si>
  <si>
    <t>Lancashire, Broughton</t>
  </si>
  <si>
    <t>384</t>
  </si>
  <si>
    <t>1497-07-08</t>
  </si>
  <si>
    <t>Ireland</t>
  </si>
  <si>
    <t>712</t>
  </si>
  <si>
    <t>1401-03-18</t>
  </si>
  <si>
    <t>TNA, KB 9/185/2, mm. 5, 6</t>
  </si>
  <si>
    <t>mariner</t>
  </si>
  <si>
    <t>413</t>
  </si>
  <si>
    <t>1492-04-15</t>
  </si>
  <si>
    <t>SDSB, 148</t>
  </si>
  <si>
    <t>1128</t>
  </si>
  <si>
    <t>TNA, SP 1/33, fol. 148 (L&amp;P, 4/1:473)</t>
  </si>
  <si>
    <t>servingman</t>
  </si>
  <si>
    <t>627</t>
  </si>
  <si>
    <t>Norfolk, Walsingham[?]</t>
  </si>
  <si>
    <t>649</t>
  </si>
  <si>
    <t>1530-11-14</t>
  </si>
  <si>
    <t>Yorkshire, Leyburn</t>
  </si>
  <si>
    <t>4</t>
  </si>
  <si>
    <t>1477-07-26</t>
  </si>
  <si>
    <t>SDSB, 2-3</t>
  </si>
  <si>
    <t>Unintentional killing</t>
  </si>
  <si>
    <t>331</t>
  </si>
  <si>
    <t>1512-09-04</t>
  </si>
  <si>
    <t>SDSB, 130</t>
  </si>
  <si>
    <t>Middlesex, Clerkenwell, St. John's Street</t>
  </si>
  <si>
    <t>781</t>
  </si>
  <si>
    <t>1502-04-08</t>
  </si>
  <si>
    <t>TNA, KB 9/426, m. 62</t>
  </si>
  <si>
    <t>Kingston upon Hull</t>
  </si>
  <si>
    <t>1212</t>
  </si>
  <si>
    <t>1213</t>
  </si>
  <si>
    <t>537</t>
  </si>
  <si>
    <t>1526-04-26</t>
  </si>
  <si>
    <t>Lincolnshire, Barrow</t>
  </si>
  <si>
    <t>349</t>
  </si>
  <si>
    <t>1501-06-27</t>
  </si>
  <si>
    <t>Suffolk, Bury St. Edmunds</t>
  </si>
  <si>
    <t>Church-taking, Kent, Canterbury, St. Augustine</t>
  </si>
  <si>
    <t>944</t>
  </si>
  <si>
    <t>1530-12-17</t>
  </si>
  <si>
    <t>Church-taking, Surrey, Southwark, St. Margaret</t>
  </si>
  <si>
    <t>793</t>
  </si>
  <si>
    <t>1510-07-04</t>
  </si>
  <si>
    <t>stockfishmonger</t>
  </si>
  <si>
    <t>1119</t>
  </si>
  <si>
    <t>treason</t>
  </si>
  <si>
    <t>Kightly, "Early Lollards," 534</t>
  </si>
  <si>
    <t>Church-taking, Somerset, Witham Charterhouse</t>
  </si>
  <si>
    <t>1279</t>
  </si>
  <si>
    <t>Yorkshire, Snaith</t>
  </si>
  <si>
    <t>699</t>
  </si>
  <si>
    <t>1538-07-01</t>
  </si>
  <si>
    <t>SDSB, 209</t>
  </si>
  <si>
    <t>Cambridgeshire, Chippenham</t>
  </si>
  <si>
    <t>Church-taking, Norfolk, Catton</t>
  </si>
  <si>
    <t>843</t>
  </si>
  <si>
    <t>1522-03-01</t>
  </si>
  <si>
    <t>TNA, KB 9/488, m. 31</t>
  </si>
  <si>
    <t>Great Yarmouth</t>
  </si>
  <si>
    <t>Surrey, Southwark</t>
  </si>
  <si>
    <t>Church-taking, Cambridgeshire</t>
  </si>
  <si>
    <t>1040</t>
  </si>
  <si>
    <t>1166</t>
  </si>
  <si>
    <t>547</t>
  </si>
  <si>
    <t>1518-03-08</t>
  </si>
  <si>
    <t>SDSB, 177</t>
  </si>
  <si>
    <t>Essex, Waltham</t>
  </si>
  <si>
    <t>canon of Waltham Abbey</t>
  </si>
  <si>
    <t>1309</t>
  </si>
  <si>
    <t>Clerical apostasy</t>
  </si>
  <si>
    <t>LMA, Letter Book, K, fol. 72r; WAM, Book 5, fols. 36rv</t>
  </si>
  <si>
    <t>1280</t>
  </si>
  <si>
    <t>TNA, SP 1/231, fol. 8 (L&amp;P, Add. 1/1:2)</t>
  </si>
  <si>
    <t>Northamptonshire, Potterspury</t>
  </si>
  <si>
    <t>Church-taking, Surrey, Ewell</t>
  </si>
  <si>
    <t>1370</t>
  </si>
  <si>
    <t>1507-05-22</t>
  </si>
  <si>
    <t>TNA, KB 9/446, m. 31</t>
  </si>
  <si>
    <t>1037</t>
  </si>
  <si>
    <t>1530-09-21</t>
  </si>
  <si>
    <t>Yorkshire, Swine, Skirlaugh</t>
  </si>
  <si>
    <t>1076</t>
  </si>
  <si>
    <t>TNA, KB 29/171, m. 24d</t>
  </si>
  <si>
    <t>73</t>
  </si>
  <si>
    <t>1500-08-09</t>
  </si>
  <si>
    <t>Northumberland, Shilvinton, Morpeth</t>
  </si>
  <si>
    <t>98</t>
  </si>
  <si>
    <t>1504-11-28</t>
  </si>
  <si>
    <t>SDSB, 41</t>
  </si>
  <si>
    <t>Durham, Blackwell</t>
  </si>
  <si>
    <t>155</t>
  </si>
  <si>
    <t>1512-03-24</t>
  </si>
  <si>
    <t>Oxfordshire, Henley on Thames</t>
  </si>
  <si>
    <t>1358</t>
  </si>
  <si>
    <t>Also escape from gaol</t>
  </si>
  <si>
    <t>Esquire</t>
  </si>
  <si>
    <t>TNA, E 13/126, rot. 15d</t>
  </si>
  <si>
    <t>1302</t>
  </si>
  <si>
    <t>813</t>
  </si>
  <si>
    <t>1515-04-01</t>
  </si>
  <si>
    <t>TNA, KB 9/469, m. 96</t>
  </si>
  <si>
    <t>1096</t>
  </si>
  <si>
    <t>TNA, PC 2/7, fol. 353; Acts of the Privy Council, 5:220-21</t>
  </si>
  <si>
    <t>Yorkshire, Skipton, Craven[?]</t>
  </si>
  <si>
    <t>465</t>
  </si>
  <si>
    <t>False coining</t>
  </si>
  <si>
    <t>1491-09-05</t>
  </si>
  <si>
    <t>SDSB, 159</t>
  </si>
  <si>
    <t>400</t>
  </si>
  <si>
    <t>1499-01-01</t>
  </si>
  <si>
    <t>SDSB, 144-45</t>
  </si>
  <si>
    <t>Yorkshire, Halifax[?]</t>
  </si>
  <si>
    <t>399</t>
  </si>
  <si>
    <t>1498-12-06</t>
  </si>
  <si>
    <t>SDSB, 144</t>
  </si>
  <si>
    <t>Essex, Barking</t>
  </si>
  <si>
    <t>yeoman and tanner</t>
  </si>
  <si>
    <t>1344</t>
  </si>
  <si>
    <t>1489-02-10</t>
  </si>
  <si>
    <t>pinner</t>
  </si>
  <si>
    <t>279</t>
  </si>
  <si>
    <t>1507-01-10</t>
  </si>
  <si>
    <t>SDSB, 118</t>
  </si>
  <si>
    <t>140</t>
  </si>
  <si>
    <t>1509-07-11</t>
  </si>
  <si>
    <t>SDSB, 55</t>
  </si>
  <si>
    <t>Cumbria, Dent</t>
  </si>
  <si>
    <t>20</t>
  </si>
  <si>
    <t>1479-12-27</t>
  </si>
  <si>
    <t>SDSB, 8-9</t>
  </si>
  <si>
    <t>False accusation</t>
  </si>
  <si>
    <t>Yorkshire, Ayton, Pickering Lythe</t>
  </si>
  <si>
    <t>182</t>
  </si>
  <si>
    <t>1515-09-11</t>
  </si>
  <si>
    <t>495</t>
  </si>
  <si>
    <t>1484-01-30</t>
  </si>
  <si>
    <t>1167</t>
  </si>
  <si>
    <t>Hampshire, Basingstoke</t>
  </si>
  <si>
    <t>686</t>
  </si>
  <si>
    <t>1535-08-10</t>
  </si>
  <si>
    <t>SDSB, 207</t>
  </si>
  <si>
    <t>Northumberland, Newcastle upon Tyne</t>
  </si>
  <si>
    <t>139</t>
  </si>
  <si>
    <t>1509-03-31</t>
  </si>
  <si>
    <t>Church-taking, Surrey, Lambeth</t>
  </si>
  <si>
    <t>991</t>
  </si>
  <si>
    <t>1505-03-15</t>
  </si>
  <si>
    <t>TNA, KB 9/447, m. 30; KB 27/986, rex m. 15</t>
  </si>
  <si>
    <t>Lancashire, Gressingham</t>
  </si>
  <si>
    <t>90</t>
  </si>
  <si>
    <t>1503-09-12</t>
  </si>
  <si>
    <t>SDSB, 38</t>
  </si>
  <si>
    <t>Durham, Staindrop</t>
  </si>
  <si>
    <t>222</t>
  </si>
  <si>
    <t>1519-07-07</t>
  </si>
  <si>
    <t>SDSB, 82</t>
  </si>
  <si>
    <t>Yorkshire, Beverley</t>
  </si>
  <si>
    <t>364</t>
  </si>
  <si>
    <t>Middlesex, Staines</t>
  </si>
  <si>
    <t>Church-taking, Middlesex, Stepney</t>
  </si>
  <si>
    <t>979</t>
  </si>
  <si>
    <t>1502-06-26</t>
  </si>
  <si>
    <t>TNA, KB 27/964, rex m. 11; TNA, KB 29/132, mm. 33, 38d</t>
  </si>
  <si>
    <t>Hampshire, Subberton</t>
  </si>
  <si>
    <t>Church-taking, Somerset, Huntspill</t>
  </si>
  <si>
    <t>1006</t>
  </si>
  <si>
    <t>1529-09-28</t>
  </si>
  <si>
    <t>TNA, KB 27/1073, m. 16; KB 29/161, 29d, 41</t>
  </si>
  <si>
    <t>Lyme Regis</t>
  </si>
  <si>
    <t>1168</t>
  </si>
  <si>
    <t>231</t>
  </si>
  <si>
    <t>1519-08-17</t>
  </si>
  <si>
    <t>Italy</t>
  </si>
  <si>
    <t>1261</t>
  </si>
  <si>
    <t>TNA, SP 1/81, fol. 149</t>
  </si>
  <si>
    <t>Northamptonshire, Geddington</t>
  </si>
  <si>
    <t>Church-taking, Northamptonshire, Geddington</t>
  </si>
  <si>
    <t>1332</t>
  </si>
  <si>
    <t>1446-04-25</t>
  </si>
  <si>
    <t xml:space="preserve">TNA, KB 9/252/2, m. 20 </t>
  </si>
  <si>
    <t xml:space="preserve">Lincolnshire </t>
  </si>
  <si>
    <t>367</t>
  </si>
  <si>
    <t>1493-09-02</t>
  </si>
  <si>
    <t>SDSB, 138</t>
  </si>
  <si>
    <t>Middlesex, Whitechapel</t>
  </si>
  <si>
    <t>Church-taking, Surrey, Southwark, St. George</t>
  </si>
  <si>
    <t>737</t>
  </si>
  <si>
    <t>1429-05-27</t>
  </si>
  <si>
    <t>Orwell</t>
  </si>
  <si>
    <t>Durham (diocese)</t>
  </si>
  <si>
    <t>27</t>
  </si>
  <si>
    <t>1484-07-26</t>
  </si>
  <si>
    <t>SDSB, 11</t>
  </si>
  <si>
    <t>Also theft</t>
  </si>
  <si>
    <t>Berkshire, Maidenhead</t>
  </si>
  <si>
    <t>Hampshire, Wherwell</t>
  </si>
  <si>
    <t>Church-taking, Hampshire, Goodworth</t>
  </si>
  <si>
    <t>1335</t>
  </si>
  <si>
    <t>1470-04-21</t>
  </si>
  <si>
    <t xml:space="preserve">TNA, KB 9/336, m. 23 </t>
  </si>
  <si>
    <t>1129</t>
  </si>
  <si>
    <t xml:space="preserve">Lincolnshire, Sixhills </t>
  </si>
  <si>
    <t>SJJ: Maltby, Lincs.</t>
  </si>
  <si>
    <t>795</t>
  </si>
  <si>
    <t>1510-08-01</t>
  </si>
  <si>
    <t>Oxfordshire, Bicester</t>
  </si>
  <si>
    <t>Church-taking, Oxfordshire, Bicester Augustinian Priory</t>
  </si>
  <si>
    <t>1346</t>
  </si>
  <si>
    <t>1490-04-08</t>
  </si>
  <si>
    <t>TNA, KB 9/387, m. 60; KB 9/393, m. 5</t>
  </si>
  <si>
    <t>Shropshire, Newport</t>
  </si>
  <si>
    <t>540</t>
  </si>
  <si>
    <t>1518-05-31</t>
  </si>
  <si>
    <t>SDSB, 176</t>
  </si>
  <si>
    <t>953</t>
  </si>
  <si>
    <t>1539-07-15</t>
  </si>
  <si>
    <t>1284</t>
  </si>
  <si>
    <t>LMA, Rep. 4, fol. 26r</t>
  </si>
  <si>
    <t>387</t>
  </si>
  <si>
    <t>[?Holton in Bishopric]</t>
  </si>
  <si>
    <t>273</t>
  </si>
  <si>
    <t>1501-12-12</t>
  </si>
  <si>
    <t>SDSB, 117</t>
  </si>
  <si>
    <t>Yorkshire, Allerthorpe</t>
  </si>
  <si>
    <t>506</t>
  </si>
  <si>
    <t>1516-01-26</t>
  </si>
  <si>
    <t>SDSB, 169</t>
  </si>
  <si>
    <t>Yorkshire, Comberthorn[?]</t>
  </si>
  <si>
    <t>698</t>
  </si>
  <si>
    <t>1537-05-23</t>
  </si>
  <si>
    <t>Kent, Cudham</t>
  </si>
  <si>
    <t>914</t>
  </si>
  <si>
    <t>1528-09-06</t>
  </si>
  <si>
    <t>TNA, KB 9/509, m. 42</t>
  </si>
  <si>
    <t>mace-bearer for Jack Cade</t>
  </si>
  <si>
    <t>1312</t>
  </si>
  <si>
    <t>1286</t>
  </si>
  <si>
    <t>1470-10-01</t>
  </si>
  <si>
    <t>Paston Letters, 1:564; Great Chronicle of London, 213-13; Fabyan, New Chronicles, 568-60, 668; Vergil, English History, 133, 175-78, 210</t>
  </si>
  <si>
    <t>Sussex, Webyllifyld[?]</t>
  </si>
  <si>
    <t xml:space="preserve">Church-taking, Sussex </t>
  </si>
  <si>
    <t>1033</t>
  </si>
  <si>
    <t>TNA, KB 29/161, m. 26d</t>
  </si>
  <si>
    <t>Essex, Thorpe</t>
  </si>
  <si>
    <t>carver</t>
  </si>
  <si>
    <t>940</t>
  </si>
  <si>
    <t>1531-11-25</t>
  </si>
  <si>
    <t>TNA, KB 9/519, m. 83</t>
  </si>
  <si>
    <t>Suffolk, Framlingham</t>
  </si>
  <si>
    <t>745</t>
  </si>
  <si>
    <t>1440-04-27</t>
  </si>
  <si>
    <t>TNA, KB 9/232/1, m. 11; KB 29/73, m. 24</t>
  </si>
  <si>
    <t>Wiltshire, Mere</t>
  </si>
  <si>
    <t>Church-taking, Wiltshire, Fisherton Anger, Blackfriars priory</t>
  </si>
  <si>
    <t>834</t>
  </si>
  <si>
    <t>1519-07-21</t>
  </si>
  <si>
    <t>Poole</t>
  </si>
  <si>
    <t>Northumberland, Bolton</t>
  </si>
  <si>
    <t>145</t>
  </si>
  <si>
    <t>1510-02-20</t>
  </si>
  <si>
    <t>245</t>
  </si>
  <si>
    <t>1524-09-10</t>
  </si>
  <si>
    <t>apprentice</t>
  </si>
  <si>
    <t>1169</t>
  </si>
  <si>
    <t>Yorkshire, Wyton in Holderness</t>
  </si>
  <si>
    <t>514</t>
  </si>
  <si>
    <t>1516-08-31</t>
  </si>
  <si>
    <t>SDSB, 170-71</t>
  </si>
  <si>
    <t>1214</t>
  </si>
  <si>
    <t>1215</t>
  </si>
  <si>
    <t>Lincolnshire, Spalding</t>
  </si>
  <si>
    <t>650</t>
  </si>
  <si>
    <t>1530-06-16</t>
  </si>
  <si>
    <t>Derbyshire, Aston</t>
  </si>
  <si>
    <t>701</t>
  </si>
  <si>
    <t>1538-05-13</t>
  </si>
  <si>
    <t>169</t>
  </si>
  <si>
    <t>1514-03-26</t>
  </si>
  <si>
    <t>Kent, Middleton</t>
  </si>
  <si>
    <t>925</t>
  </si>
  <si>
    <t>1530-07-08</t>
  </si>
  <si>
    <t>TNA, KB 9/514, m. 73</t>
  </si>
  <si>
    <t>1216</t>
  </si>
  <si>
    <t>88</t>
  </si>
  <si>
    <t>1503-09-04</t>
  </si>
  <si>
    <t>SDSB, 37-38</t>
  </si>
  <si>
    <t>430</t>
  </si>
  <si>
    <t>1484-07-29</t>
  </si>
  <si>
    <t>SDSB, 152</t>
  </si>
  <si>
    <t>Lincolnshire, Winteringham</t>
  </si>
  <si>
    <t>physician</t>
  </si>
  <si>
    <t>538</t>
  </si>
  <si>
    <t>637</t>
  </si>
  <si>
    <t>1519-06-06</t>
  </si>
  <si>
    <t>SDSB, 196</t>
  </si>
  <si>
    <t>chapman</t>
  </si>
  <si>
    <t>313</t>
  </si>
  <si>
    <t>1514-10-03</t>
  </si>
  <si>
    <t>Wiltshire, Trowbridge</t>
  </si>
  <si>
    <t>Church-taking, Cambridgeshire, Babraham</t>
  </si>
  <si>
    <t>884</t>
  </si>
  <si>
    <t>1524-07-02</t>
  </si>
  <si>
    <t>TNA, KB 9/503, m. 58</t>
  </si>
  <si>
    <t>Kent, Leeds</t>
  </si>
  <si>
    <t>Church-taking, Norfolk, Salhouse All Saints</t>
  </si>
  <si>
    <t>844</t>
  </si>
  <si>
    <t>1521-08-24</t>
  </si>
  <si>
    <t>TNA, KB 9/488, m. 32</t>
  </si>
  <si>
    <t>1127</t>
  </si>
  <si>
    <t>Yorkshire, Westerdale</t>
  </si>
  <si>
    <t>199</t>
  </si>
  <si>
    <t>1517-05-10</t>
  </si>
  <si>
    <t>SDSB, 74-75</t>
  </si>
  <si>
    <t>Yorkshire, Reeth, Richmond</t>
  </si>
  <si>
    <t>188</t>
  </si>
  <si>
    <t>1516-02-11</t>
  </si>
  <si>
    <t>Durham, Wolsingham</t>
  </si>
  <si>
    <t>70</t>
  </si>
  <si>
    <t>1497-05-13</t>
  </si>
  <si>
    <t>SDSB, 30</t>
  </si>
  <si>
    <t>Seeks abjuration of the realm</t>
  </si>
  <si>
    <t>Northumberland, Haltwhistle[?]</t>
  </si>
  <si>
    <t>221</t>
  </si>
  <si>
    <t>1519-07-01</t>
  </si>
  <si>
    <t>Yorkshire, Howden</t>
  </si>
  <si>
    <t>306</t>
  </si>
  <si>
    <t>1510-05-23</t>
  </si>
  <si>
    <t>SDSB, 124</t>
  </si>
  <si>
    <t>401</t>
  </si>
  <si>
    <t>1499-01-30</t>
  </si>
  <si>
    <t>SDSB, 145</t>
  </si>
  <si>
    <t>Northumberland, Alnwick</t>
  </si>
  <si>
    <t>179</t>
  </si>
  <si>
    <t>1515-09-05</t>
  </si>
  <si>
    <t>SDSB, 68</t>
  </si>
  <si>
    <t>492</t>
  </si>
  <si>
    <t>1483-01-14</t>
  </si>
  <si>
    <t>392</t>
  </si>
  <si>
    <t>1498-04-21</t>
  </si>
  <si>
    <t>Yorkshire, Holme-on-Spalding-Moor</t>
  </si>
  <si>
    <t>1061</t>
  </si>
  <si>
    <t>Lancashire, Lancaster</t>
  </si>
  <si>
    <t>12</t>
  </si>
  <si>
    <t>1480-02-03</t>
  </si>
  <si>
    <t>SDSB, 5</t>
  </si>
  <si>
    <t>porter</t>
  </si>
  <si>
    <t>714</t>
  </si>
  <si>
    <t>1401-09-26</t>
  </si>
  <si>
    <t>TNA, KB 9/187, mm 49-50</t>
  </si>
  <si>
    <t>Derbyshire, Chesterfield</t>
  </si>
  <si>
    <t>brickmaker</t>
  </si>
  <si>
    <t>Cambridgeshire, Ely</t>
  </si>
  <si>
    <t>614</t>
  </si>
  <si>
    <t>Lincolnshire, Tealby</t>
  </si>
  <si>
    <t>690</t>
  </si>
  <si>
    <t>1535-12-23</t>
  </si>
  <si>
    <t>Wales, Caernarfon</t>
  </si>
  <si>
    <t>Church-taking, Surrey, Bermondsey</t>
  </si>
  <si>
    <t>1322</t>
  </si>
  <si>
    <t>1438-05-03</t>
  </si>
  <si>
    <t xml:space="preserve">KB 29/71, m. 16d; TNA, KB 9/230B, m. 145; CPR 1436-1441, 398; TNA, KB 9/236, m. 14 </t>
  </si>
  <si>
    <t>Somerset, Bridgewater</t>
  </si>
  <si>
    <t>62</t>
  </si>
  <si>
    <t>1496-02-06</t>
  </si>
  <si>
    <t>Also assault</t>
  </si>
  <si>
    <t>670</t>
  </si>
  <si>
    <t>1533-07-22</t>
  </si>
  <si>
    <t>Yorkshire, Kirkby Ravensworth, Richmond</t>
  </si>
  <si>
    <t>184</t>
  </si>
  <si>
    <t>1515-10-03</t>
  </si>
  <si>
    <t>SDSB, 70</t>
  </si>
  <si>
    <t>Suffolk, Monk Soham</t>
  </si>
  <si>
    <t>377</t>
  </si>
  <si>
    <t>1496-02-12</t>
  </si>
  <si>
    <t>SDSB, 140</t>
  </si>
  <si>
    <t>Yorkshire, North Cave</t>
  </si>
  <si>
    <t>669</t>
  </si>
  <si>
    <t>1533-06-23</t>
  </si>
  <si>
    <t>1217</t>
  </si>
  <si>
    <t>725</t>
  </si>
  <si>
    <t>1418-07-12</t>
  </si>
  <si>
    <t>TNA, KB 9/211, m. 10</t>
  </si>
  <si>
    <t>Oxfordshire, Oxford</t>
  </si>
  <si>
    <t>866</t>
  </si>
  <si>
    <t>1525-11-26</t>
  </si>
  <si>
    <t>TNA, KB 9/501/1, m. 87</t>
  </si>
  <si>
    <t>Norfolk, Lynn</t>
  </si>
  <si>
    <t>652</t>
  </si>
  <si>
    <t>1531-02-22</t>
  </si>
  <si>
    <t>SDSB, 199</t>
  </si>
  <si>
    <t>659</t>
  </si>
  <si>
    <t>1530-08-10</t>
  </si>
  <si>
    <t>London and Berrington, Hereford</t>
  </si>
  <si>
    <t>948</t>
  </si>
  <si>
    <t>1533-03-04</t>
  </si>
  <si>
    <t>1170</t>
  </si>
  <si>
    <t>Yorkshire, Thirkleby</t>
  </si>
  <si>
    <t>97</t>
  </si>
  <si>
    <t>1504-10-01</t>
  </si>
  <si>
    <t>SDSB, 40-41</t>
  </si>
  <si>
    <t xml:space="preserve">Warwickshire, Chesterton[?] </t>
  </si>
  <si>
    <t>284</t>
  </si>
  <si>
    <t>1502-05-25</t>
  </si>
  <si>
    <t>Westmorland, Kendal Holy Trinity</t>
  </si>
  <si>
    <t>96</t>
  </si>
  <si>
    <t>1504-06-30</t>
  </si>
  <si>
    <t>SDSB, 40</t>
  </si>
  <si>
    <t>Church-taking, Warwickshire, Coventry, Cathedral</t>
  </si>
  <si>
    <t>1318</t>
  </si>
  <si>
    <t>1435-06-28</t>
  </si>
  <si>
    <t>TNA, KB 9/227/1, m. 31</t>
  </si>
  <si>
    <t>Northumberland, Angerton, Hartburn</t>
  </si>
  <si>
    <t>194</t>
  </si>
  <si>
    <t>1516-09-08</t>
  </si>
  <si>
    <t>SDSB, 73</t>
  </si>
  <si>
    <t>Sussex, Ticehurst</t>
  </si>
  <si>
    <t>Church-taking, Surrey, Southwark, St. Mary Overey</t>
  </si>
  <si>
    <t>992</t>
  </si>
  <si>
    <t>1504-03-22</t>
  </si>
  <si>
    <t>TNA, KB 9/438, m. 86; KB 27/985, rex m. 6</t>
  </si>
  <si>
    <t>770</t>
  </si>
  <si>
    <t>1491-02-12</t>
  </si>
  <si>
    <t>TNA, KB 9/391, mm. 31-32</t>
  </si>
  <si>
    <t>Hampshire, Romsey</t>
  </si>
  <si>
    <t>gentleman, merchant</t>
  </si>
  <si>
    <t>Church-taking, Lincolnshire, Caistor, SS Peter and Paul</t>
  </si>
  <si>
    <t>812</t>
  </si>
  <si>
    <t>1514-04-11</t>
  </si>
  <si>
    <t>TNA, KB 9/467, mm. 89-90; KB 27/1020, rex m. 9; KB 27/1089, rex m. 1; SP 1/238, fols. 72-73</t>
  </si>
  <si>
    <t>Also burglary</t>
  </si>
  <si>
    <t>1153</t>
  </si>
  <si>
    <t>824</t>
  </si>
  <si>
    <t>Also heresy</t>
  </si>
  <si>
    <t>Church-taking, Middlesex, Westminster, St. Mary le Strand</t>
  </si>
  <si>
    <t>1002</t>
  </si>
  <si>
    <t>Cumbria, Egremont</t>
  </si>
  <si>
    <t>80</t>
  </si>
  <si>
    <t>1502-08-12</t>
  </si>
  <si>
    <t>SDSB, 35</t>
  </si>
  <si>
    <t>1333</t>
  </si>
  <si>
    <t>TNA, KB 9/306, m. 15</t>
  </si>
  <si>
    <t>42</t>
  </si>
  <si>
    <t>1491-03-03</t>
  </si>
  <si>
    <t>SDSB, 18</t>
  </si>
  <si>
    <t>Yorkshire, North or South Cave, Brough</t>
  </si>
  <si>
    <t>164</t>
  </si>
  <si>
    <t>1512-12-16</t>
  </si>
  <si>
    <t>SDSB, 63</t>
  </si>
  <si>
    <t>1130</t>
  </si>
  <si>
    <t>Hampshire, Havant</t>
  </si>
  <si>
    <t>Church-taking, Hampshire, Bedhampton St. Nicholas</t>
  </si>
  <si>
    <t>1350</t>
  </si>
  <si>
    <t>1494-10-06</t>
  </si>
  <si>
    <t xml:space="preserve">TNA, KB 9/405, m. 8 </t>
  </si>
  <si>
    <t>1036</t>
  </si>
  <si>
    <t>TNA, KB 29/161, m. 28d</t>
  </si>
  <si>
    <t>783</t>
  </si>
  <si>
    <t>1503-02-10</t>
  </si>
  <si>
    <t>TNA, KB 9/431, m. 110</t>
  </si>
  <si>
    <t>Yorkshire, Sand Hutton</t>
  </si>
  <si>
    <t>Church-taking, Yorkshire, Sand Hutton</t>
  </si>
  <si>
    <t>912</t>
  </si>
  <si>
    <t>TNA, KB 9/508, m. 134</t>
  </si>
  <si>
    <t>Church-taking, London, St. Anne Aldersgate</t>
  </si>
  <si>
    <t>968</t>
  </si>
  <si>
    <t>1493-02-09</t>
  </si>
  <si>
    <t>TNA, KB 15/42, fols. 31v-32r; 42v-43r</t>
  </si>
  <si>
    <t>685</t>
  </si>
  <si>
    <t>1535-07-10</t>
  </si>
  <si>
    <t>SDSB, 206</t>
  </si>
  <si>
    <t>960</t>
  </si>
  <si>
    <t>TNA, JUST 2/96, m. 4</t>
  </si>
  <si>
    <t>428</t>
  </si>
  <si>
    <t>1501-12-31</t>
  </si>
  <si>
    <t>SDSB, 151</t>
  </si>
  <si>
    <t>1303</t>
  </si>
  <si>
    <t>TNA, REQ 2/8/254</t>
  </si>
  <si>
    <t>Hertfordshire, Shenley</t>
  </si>
  <si>
    <t>989</t>
  </si>
  <si>
    <t>1502-07-15</t>
  </si>
  <si>
    <t>TNA, KB 27/985, rex m. 3</t>
  </si>
  <si>
    <t>Yorkshire, Richmond</t>
  </si>
  <si>
    <t>158</t>
  </si>
  <si>
    <t>1512-06-15</t>
  </si>
  <si>
    <t>SDSB, 61</t>
  </si>
  <si>
    <t>Lincolnshire, Louth</t>
  </si>
  <si>
    <t>431</t>
  </si>
  <si>
    <t>1484-07-25</t>
  </si>
  <si>
    <t>travellingman</t>
  </si>
  <si>
    <t>Surrey, Shere, and London</t>
  </si>
  <si>
    <t>priest, parson</t>
  </si>
  <si>
    <t>742</t>
  </si>
  <si>
    <t>1435-11-19</t>
  </si>
  <si>
    <t>Oxfordshire, Caversham</t>
  </si>
  <si>
    <t>Church-taking, Middlesex, Westminster, St. James in the Fields</t>
  </si>
  <si>
    <t>713</t>
  </si>
  <si>
    <t>1403-10-14</t>
  </si>
  <si>
    <t xml:space="preserve">TNA, KB 9/186, mm. 44, 50; KB 27/570, rex m. 8d </t>
  </si>
  <si>
    <t>Yorkshire, Hull</t>
  </si>
  <si>
    <t>299</t>
  </si>
  <si>
    <t>1509-01-27</t>
  </si>
  <si>
    <t>SDSB, 122-23</t>
  </si>
  <si>
    <t>700</t>
  </si>
  <si>
    <t>1539-04-01</t>
  </si>
  <si>
    <t>1218</t>
  </si>
  <si>
    <t>Lincolnshire, Scotter</t>
  </si>
  <si>
    <t>595</t>
  </si>
  <si>
    <t>1527-10-27</t>
  </si>
  <si>
    <t>Yorkshire, Catton</t>
  </si>
  <si>
    <t>151</t>
  </si>
  <si>
    <t>1510-12-23</t>
  </si>
  <si>
    <t>SDSB, 59</t>
  </si>
  <si>
    <t>Buckinghamshire, Ensham[?]</t>
  </si>
  <si>
    <t>mason</t>
  </si>
  <si>
    <t>668</t>
  </si>
  <si>
    <t>1533-02-12</t>
  </si>
  <si>
    <t>SDSB, 202-3</t>
  </si>
  <si>
    <t>Lincolnshire, Stow</t>
  </si>
  <si>
    <t>Church-taking, Yorkshire, Goodmanham</t>
  </si>
  <si>
    <t>889</t>
  </si>
  <si>
    <t>1527-07-06</t>
  </si>
  <si>
    <t>228</t>
  </si>
  <si>
    <t>1519-11-20</t>
  </si>
  <si>
    <t>SDSB, 84</t>
  </si>
  <si>
    <t>baker</t>
  </si>
  <si>
    <t>Church-taking, Sussex, Chichester cathedral; then SJJ: Paris Garden</t>
  </si>
  <si>
    <t>946</t>
  </si>
  <si>
    <t>1530-05-16</t>
  </si>
  <si>
    <t>Taking church
Abjuration
Chartered Sanctuary</t>
  </si>
  <si>
    <t>Church-taking, Buckinghamshire, Edlesborough</t>
  </si>
  <si>
    <t>887</t>
  </si>
  <si>
    <t>1526-09-20</t>
  </si>
  <si>
    <t>TNA, KB 9/504, m. 49</t>
  </si>
  <si>
    <t>Chichester</t>
  </si>
  <si>
    <t>London, St. Katherine's by the Tower</t>
  </si>
  <si>
    <t>646</t>
  </si>
  <si>
    <t>1530-04-04</t>
  </si>
  <si>
    <t>1091</t>
  </si>
  <si>
    <t>1556-05-25</t>
  </si>
  <si>
    <t xml:space="preserve">Lincolnshire, Donington </t>
  </si>
  <si>
    <t>Lincolnshire, Swineshead, St. Mary's Abbey</t>
  </si>
  <si>
    <t>1359</t>
  </si>
  <si>
    <t>1498-10-16</t>
  </si>
  <si>
    <t>TNA, KB 9/420, m. 76</t>
  </si>
  <si>
    <t>Wiltshire, Salisbury</t>
  </si>
  <si>
    <t>293</t>
  </si>
  <si>
    <t>1508-04-16</t>
  </si>
  <si>
    <t>SDSB, 121</t>
  </si>
  <si>
    <t>56</t>
  </si>
  <si>
    <t>1495-03-07</t>
  </si>
  <si>
    <t>SDSB, 24</t>
  </si>
  <si>
    <t>Berkshire, Brightwell-cum-Sotwell</t>
  </si>
  <si>
    <t>Church-taking, London, St. Nicholas Shambles</t>
  </si>
  <si>
    <t>806</t>
  </si>
  <si>
    <t>1512-04-08</t>
  </si>
  <si>
    <t>1219</t>
  </si>
  <si>
    <t>Suffolk, Walberswick</t>
  </si>
  <si>
    <t>Church-taking, Norfolk, Cley next the Sea</t>
  </si>
  <si>
    <t>847</t>
  </si>
  <si>
    <t>1521-01-08</t>
  </si>
  <si>
    <t>TNA, KB 9/488, m. 109</t>
  </si>
  <si>
    <t>Cheshire, Utkinton</t>
  </si>
  <si>
    <t>954</t>
  </si>
  <si>
    <t>1539-04-12</t>
  </si>
  <si>
    <t>minstrel</t>
  </si>
  <si>
    <t>622</t>
  </si>
  <si>
    <t>SDSB, 193</t>
  </si>
  <si>
    <t>Hampshire, Wickham</t>
  </si>
  <si>
    <t xml:space="preserve">Church-taking, Hampshire </t>
  </si>
  <si>
    <t>1038</t>
  </si>
  <si>
    <t>TNA, KB 29/164, m. 4</t>
  </si>
  <si>
    <t>361</t>
  </si>
  <si>
    <t>1500-11-12</t>
  </si>
  <si>
    <t>390</t>
  </si>
  <si>
    <t>1498-07-25</t>
  </si>
  <si>
    <t>woodmonger</t>
  </si>
  <si>
    <t>679</t>
  </si>
  <si>
    <t>1534-03-21</t>
  </si>
  <si>
    <t>SDSB, 205</t>
  </si>
  <si>
    <t>gunner and gunpowder maker</t>
  </si>
  <si>
    <t>949</t>
  </si>
  <si>
    <t>1534-01-24</t>
  </si>
  <si>
    <t>Derbyshire, Houghton</t>
  </si>
  <si>
    <t>558</t>
  </si>
  <si>
    <t>1520-09-25</t>
  </si>
  <si>
    <t>Yorkshire, Thirsk</t>
  </si>
  <si>
    <t>452</t>
  </si>
  <si>
    <t>1493-02-27</t>
  </si>
  <si>
    <t>SDSB, 156</t>
  </si>
  <si>
    <t>Countess of Oxford</t>
  </si>
  <si>
    <t>1288</t>
  </si>
  <si>
    <t>544</t>
  </si>
  <si>
    <t>Yorkshire, Carleton-in-Craven</t>
  </si>
  <si>
    <t>525</t>
  </si>
  <si>
    <t>1521-05-15</t>
  </si>
  <si>
    <t>SDSB, 173</t>
  </si>
  <si>
    <t>281</t>
  </si>
  <si>
    <t>1507-02-15</t>
  </si>
  <si>
    <t>513</t>
  </si>
  <si>
    <t>1516-07-23</t>
  </si>
  <si>
    <t>Shropshire, Hopton</t>
  </si>
  <si>
    <t>762</t>
  </si>
  <si>
    <t>1486-03-12</t>
  </si>
  <si>
    <t xml:space="preserve">TNA, KB 9/370, m. 55; KB 9/375, mm. 45-46; KB 27/905, rex mm. 3, 11; KB 27/907, rex m. 14 </t>
  </si>
  <si>
    <t>1220</t>
  </si>
  <si>
    <t>pewterer</t>
  </si>
  <si>
    <t>599</t>
  </si>
  <si>
    <t>1528-04-15</t>
  </si>
  <si>
    <t>496</t>
  </si>
  <si>
    <t>1515-05-05</t>
  </si>
  <si>
    <t>Yorkshire, Scarborough</t>
  </si>
  <si>
    <t>309</t>
  </si>
  <si>
    <t>1510-09-16</t>
  </si>
  <si>
    <t>SDSB, 125</t>
  </si>
  <si>
    <t>Warwickshire [?]</t>
  </si>
  <si>
    <t>203</t>
  </si>
  <si>
    <t>1517-06-13</t>
  </si>
  <si>
    <t>SDSB, 76</t>
  </si>
  <si>
    <t>Accessory; also Debt</t>
  </si>
  <si>
    <t xml:space="preserve">Derbyshire, Kirk Ireton </t>
  </si>
  <si>
    <t>272</t>
  </si>
  <si>
    <t>1506-12-12</t>
  </si>
  <si>
    <t>Westmorland, Kirkby Kendal</t>
  </si>
  <si>
    <t>260</t>
  </si>
  <si>
    <t>1505-02-28</t>
  </si>
  <si>
    <t>SDSB, 114-15</t>
  </si>
  <si>
    <t>728</t>
  </si>
  <si>
    <t>1423-04-10</t>
  </si>
  <si>
    <t>Cumbria, Farlam</t>
  </si>
  <si>
    <t>110</t>
  </si>
  <si>
    <t>1505-11-10</t>
  </si>
  <si>
    <t>SDSB, 45</t>
  </si>
  <si>
    <t>Yorkshire, Wellhus[?]</t>
  </si>
  <si>
    <t>455</t>
  </si>
  <si>
    <t>1493-03-29</t>
  </si>
  <si>
    <t>1221</t>
  </si>
  <si>
    <t>961</t>
  </si>
  <si>
    <t>1386-09-09</t>
  </si>
  <si>
    <t>TNA, JUST 2/97A, m. 4</t>
  </si>
  <si>
    <t>Northumberland, Heugh, Stamfordham</t>
  </si>
  <si>
    <t>223</t>
  </si>
  <si>
    <t>1519-07-08</t>
  </si>
  <si>
    <t>666</t>
  </si>
  <si>
    <t>1533-01-04</t>
  </si>
  <si>
    <t>SDSB, 202</t>
  </si>
  <si>
    <t>Staffordshire, Wolverhampton</t>
  </si>
  <si>
    <t xml:space="preserve">Church-taking, Staffordshire </t>
  </si>
  <si>
    <t>1034</t>
  </si>
  <si>
    <t>TNA, KB 29/161, m. 27</t>
  </si>
  <si>
    <t>Norfolk, Norwich</t>
  </si>
  <si>
    <t>396</t>
  </si>
  <si>
    <t>1498-05-28</t>
  </si>
  <si>
    <t>SDSB, 144; Thornley, "Sanctuary Registers at Beverley," 395</t>
  </si>
  <si>
    <t>597</t>
  </si>
  <si>
    <t>1526-01-15</t>
  </si>
  <si>
    <t>Yorkshire, Burstwick</t>
  </si>
  <si>
    <t>605</t>
  </si>
  <si>
    <t>1171</t>
  </si>
  <si>
    <t>Surrey, Croydon</t>
  </si>
  <si>
    <t>857</t>
  </si>
  <si>
    <t>1523-11-10</t>
  </si>
  <si>
    <t>TNA, KB 9/495, m. 137</t>
  </si>
  <si>
    <t>draper</t>
  </si>
  <si>
    <t>562</t>
  </si>
  <si>
    <t>1523-10-14</t>
  </si>
  <si>
    <t>SDSB, 180</t>
  </si>
  <si>
    <t>821</t>
  </si>
  <si>
    <t>1516-08-07</t>
  </si>
  <si>
    <t>TNA, KB 9/472 m. 78</t>
  </si>
  <si>
    <t>Herefordshire</t>
  </si>
  <si>
    <t>1081</t>
  </si>
  <si>
    <t>TNA, C 1/130/26</t>
  </si>
  <si>
    <t>250</t>
  </si>
  <si>
    <t>1510-11-22</t>
  </si>
  <si>
    <t>Lincolnshire, Gainsborough</t>
  </si>
  <si>
    <t>532</t>
  </si>
  <si>
    <t>1517-09-28</t>
  </si>
  <si>
    <t>SDSB, 174</t>
  </si>
  <si>
    <t>1095</t>
  </si>
  <si>
    <t>Staffordshire, Lichfield</t>
  </si>
  <si>
    <t>Church-taking, Staffordshire, Lichfield, Greyfriars</t>
  </si>
  <si>
    <t>876</t>
  </si>
  <si>
    <t>1526-02-26</t>
  </si>
  <si>
    <t>TNA, KB 9/501/1, m. 115</t>
  </si>
  <si>
    <t>Hampshire, Lymington</t>
  </si>
  <si>
    <t>519</t>
  </si>
  <si>
    <t>1516-10-27</t>
  </si>
  <si>
    <t>SDSB, 171-72</t>
  </si>
  <si>
    <t>305</t>
  </si>
  <si>
    <t>1510-03-28</t>
  </si>
  <si>
    <t>1001</t>
  </si>
  <si>
    <t>1513-05-24</t>
  </si>
  <si>
    <t>TNA, KB 27/1008, rex m. 17</t>
  </si>
  <si>
    <t>378</t>
  </si>
  <si>
    <t>1296</t>
  </si>
  <si>
    <t>Vergil, English History, 127</t>
  </si>
  <si>
    <t>sub-bailiff of Ripon</t>
  </si>
  <si>
    <t>59</t>
  </si>
  <si>
    <t>1495-06-01</t>
  </si>
  <si>
    <t>On official duties</t>
  </si>
  <si>
    <t>Church-taking, Staffordshire, Stafford, St. Bertram</t>
  </si>
  <si>
    <t>964</t>
  </si>
  <si>
    <t>1419-09-11</t>
  </si>
  <si>
    <t xml:space="preserve">TNA, JUST 2/167, m. 5d </t>
  </si>
  <si>
    <t>589</t>
  </si>
  <si>
    <t>1525-02-12</t>
  </si>
  <si>
    <t>SDSB, 185</t>
  </si>
  <si>
    <t>868</t>
  </si>
  <si>
    <t xml:space="preserve">TNA, KB 9/501/1, m. 89 </t>
  </si>
  <si>
    <t>hackneyman</t>
  </si>
  <si>
    <t>760</t>
  </si>
  <si>
    <t>1478-05-21</t>
  </si>
  <si>
    <t>TNA, KB 9/348, mm. 1-2</t>
  </si>
  <si>
    <t>1297</t>
  </si>
  <si>
    <t>952</t>
  </si>
  <si>
    <t>1539-01-31</t>
  </si>
  <si>
    <t>TNA, KB 9/541, mm. 85-7; KB 27/1112, rex m. 9</t>
  </si>
  <si>
    <t>scholar</t>
  </si>
  <si>
    <t>1092</t>
  </si>
  <si>
    <t>1556-11-05</t>
  </si>
  <si>
    <t>Scotland</t>
  </si>
  <si>
    <t>137</t>
  </si>
  <si>
    <t>1508-12-22</t>
  </si>
  <si>
    <t>Yorkshire, North Cave, Brough</t>
  </si>
  <si>
    <t>253</t>
  </si>
  <si>
    <t>1511-01-10</t>
  </si>
  <si>
    <t>SDSB, 113</t>
  </si>
  <si>
    <t xml:space="preserve">Church-taking, Norfolk </t>
  </si>
  <si>
    <t>1141</t>
  </si>
  <si>
    <t>Northumberland, Lowick[?]</t>
  </si>
  <si>
    <t>174</t>
  </si>
  <si>
    <t>1514-12-14</t>
  </si>
  <si>
    <t>SDSB, 66-67</t>
  </si>
  <si>
    <t>300</t>
  </si>
  <si>
    <t>1510-02-26</t>
  </si>
  <si>
    <t>SDSB, 123</t>
  </si>
  <si>
    <t>Yorkshire, Preston in Holderness</t>
  </si>
  <si>
    <t>604</t>
  </si>
  <si>
    <t>1526-07-30</t>
  </si>
  <si>
    <t>groom</t>
  </si>
  <si>
    <t>734</t>
  </si>
  <si>
    <t>1425-02-01</t>
  </si>
  <si>
    <t>TNA, KB 9/222/2, mm. 40-41</t>
  </si>
  <si>
    <t>177</t>
  </si>
  <si>
    <t>1515-08-08</t>
  </si>
  <si>
    <t>SDSB, 67</t>
  </si>
  <si>
    <t>Suffolk, Ipswich</t>
  </si>
  <si>
    <t>323</t>
  </si>
  <si>
    <t>1511-08-04</t>
  </si>
  <si>
    <t>SDSB, 128</t>
  </si>
  <si>
    <t>1084</t>
  </si>
  <si>
    <t>1556-01-20</t>
  </si>
  <si>
    <t xml:space="preserve">TNA, C 1/1467/23 </t>
  </si>
  <si>
    <t>723</t>
  </si>
  <si>
    <t>1415-04-09</t>
  </si>
  <si>
    <t>TNA, KB 9/207/2, m. 35</t>
  </si>
  <si>
    <t>Westmorland, Stainmore</t>
  </si>
  <si>
    <t>32</t>
  </si>
  <si>
    <t>1487-10-10</t>
  </si>
  <si>
    <t>SDSB, 13-14</t>
  </si>
  <si>
    <t>Yorkshire, Landmonth, Northallerton</t>
  </si>
  <si>
    <t>115</t>
  </si>
  <si>
    <t>1506-12-21</t>
  </si>
  <si>
    <t>SDSB, 46-47</t>
  </si>
  <si>
    <t>Wiltshire, Great Bedwyn, Stock</t>
  </si>
  <si>
    <t>1012</t>
  </si>
  <si>
    <t>1534-03-23</t>
  </si>
  <si>
    <t>Northumberland, Fallodon</t>
  </si>
  <si>
    <t>43</t>
  </si>
  <si>
    <t>1491-05-02</t>
  </si>
  <si>
    <t>1172</t>
  </si>
  <si>
    <t>Lincolnshire, Baston[?]</t>
  </si>
  <si>
    <t>444</t>
  </si>
  <si>
    <t>1523-03-23</t>
  </si>
  <si>
    <t>SDSB, 154</t>
  </si>
  <si>
    <t>Huntingdonshire, Godmanchester</t>
  </si>
  <si>
    <t>miller</t>
  </si>
  <si>
    <t>Church-taking, Huntingdonshire, Huntingdon St. Mary</t>
  </si>
  <si>
    <t>854</t>
  </si>
  <si>
    <t>1523-10-13</t>
  </si>
  <si>
    <t>TNA, KB 9/494, m. 74</t>
  </si>
  <si>
    <t>Hertfordshire, Ware</t>
  </si>
  <si>
    <t>1047</t>
  </si>
  <si>
    <t>merchant tailor</t>
  </si>
  <si>
    <t>704</t>
  </si>
  <si>
    <t>1539-10-13</t>
  </si>
  <si>
    <t>SDSB, 211</t>
  </si>
  <si>
    <t>Yorkshire, Harpam</t>
  </si>
  <si>
    <t>86</t>
  </si>
  <si>
    <t>1499-02-19</t>
  </si>
  <si>
    <t>SDSB, 31</t>
  </si>
  <si>
    <t>Yorkshire, Selby</t>
  </si>
  <si>
    <t>535</t>
  </si>
  <si>
    <t>1521-12-16</t>
  </si>
  <si>
    <t>Kent, Kambworth[?]</t>
  </si>
  <si>
    <t>440</t>
  </si>
  <si>
    <t>1489-04-20</t>
  </si>
  <si>
    <t>1154</t>
  </si>
  <si>
    <t>Essex, North Weald Bassett</t>
  </si>
  <si>
    <t>359</t>
  </si>
  <si>
    <t>Yorkshire, Asselby[?]</t>
  </si>
  <si>
    <t>439</t>
  </si>
  <si>
    <t>1488-11-17</t>
  </si>
  <si>
    <t>SDSB, 153-54</t>
  </si>
  <si>
    <t>Durham, Frosterley, Bishop Auckland</t>
  </si>
  <si>
    <t>105</t>
  </si>
  <si>
    <t>1505-08-05</t>
  </si>
  <si>
    <t>Nottinghamshire, Retford</t>
  </si>
  <si>
    <t>461</t>
  </si>
  <si>
    <t>1493-07-09</t>
  </si>
  <si>
    <t>lumberer</t>
  </si>
  <si>
    <t>841</t>
  </si>
  <si>
    <t>1521-05-27</t>
  </si>
  <si>
    <t>TNA, KB 9/486, m. 36</t>
  </si>
  <si>
    <t>Ambiguous</t>
  </si>
  <si>
    <t>990</t>
  </si>
  <si>
    <t>TNA, KB 9/447, m. 30; KB 27/986, rex m. 15; KB 29/137, m. 15d</t>
  </si>
  <si>
    <t>Also escape from gaol, other felonies</t>
  </si>
  <si>
    <t>Nottinghamshire, Alverton</t>
  </si>
  <si>
    <t>482</t>
  </si>
  <si>
    <t>1481-08-19</t>
  </si>
  <si>
    <t>SDSB, 163-64</t>
  </si>
  <si>
    <t>1222</t>
  </si>
  <si>
    <t>Berkshire, Newbury</t>
  </si>
  <si>
    <t>1087</t>
  </si>
  <si>
    <t>TNA, STAC 10/1/46</t>
  </si>
  <si>
    <t>Cheshire, Tarvin</t>
  </si>
  <si>
    <t>214</t>
  </si>
  <si>
    <t>1518-06-15</t>
  </si>
  <si>
    <t>SDSB, 79-80</t>
  </si>
  <si>
    <t>Yorkshire, Crofton</t>
  </si>
  <si>
    <t>583</t>
  </si>
  <si>
    <t>1524-12-05</t>
  </si>
  <si>
    <t>594</t>
  </si>
  <si>
    <t>1525-10-27</t>
  </si>
  <si>
    <t>Yorkshire, Great Houghton</t>
  </si>
  <si>
    <t>663</t>
  </si>
  <si>
    <t>1532-09-16</t>
  </si>
  <si>
    <t>SDSB, 201</t>
  </si>
  <si>
    <t>626</t>
  </si>
  <si>
    <t>1046</t>
  </si>
  <si>
    <t>1134</t>
  </si>
  <si>
    <t>Hampshire, Freshwater [Isle of Wight]</t>
  </si>
  <si>
    <t>Church-taking, Surrey, Southwark, St. Thomas</t>
  </si>
  <si>
    <t>1323</t>
  </si>
  <si>
    <t>1439-07-25</t>
  </si>
  <si>
    <t>TNA, KB 9/232/2, m. 58</t>
  </si>
  <si>
    <t>1304</t>
  </si>
  <si>
    <t>TNA, SP 1/81 (L&amp;P, 6:665)</t>
  </si>
  <si>
    <t>Culham</t>
  </si>
  <si>
    <t>785</t>
  </si>
  <si>
    <t>1507-05-15</t>
  </si>
  <si>
    <t>waterman</t>
  </si>
  <si>
    <t>1173</t>
  </si>
  <si>
    <t>Herefordshire, Leominster</t>
  </si>
  <si>
    <t>Church-taking, Kent, Canterbury, Holy Cross</t>
  </si>
  <si>
    <t>1027</t>
  </si>
  <si>
    <t>1501-12-20</t>
  </si>
  <si>
    <t>TNA, KB 29/133, m. 17d</t>
  </si>
  <si>
    <t>Also treason</t>
  </si>
  <si>
    <t>356</t>
  </si>
  <si>
    <t>1499-12-09</t>
  </si>
  <si>
    <t>SDSB, 135</t>
  </si>
  <si>
    <t>757</t>
  </si>
  <si>
    <t>1474-04-14</t>
  </si>
  <si>
    <t>TNA, KB 9/342, m. 53</t>
  </si>
  <si>
    <t>Oxfordshire, Stonor</t>
  </si>
  <si>
    <t>791</t>
  </si>
  <si>
    <t>1511-01-01</t>
  </si>
  <si>
    <t>TNA, KB 9/456, m 5; KB 27/1013, rex m 10; BL, Lansdowne 639, King's Council in Star Chamber, fol. 39v, 40r</t>
  </si>
  <si>
    <t>1043</t>
  </si>
  <si>
    <t>Derbyshire, Denby</t>
  </si>
  <si>
    <t>Church-taking, Derbyshire, Horsley</t>
  </si>
  <si>
    <t>1354</t>
  </si>
  <si>
    <t>1497-01-31</t>
  </si>
  <si>
    <t>TNA, KB 9/412, m. 31</t>
  </si>
  <si>
    <t>1041</t>
  </si>
  <si>
    <t>1174</t>
  </si>
  <si>
    <t>Fowkis</t>
  </si>
  <si>
    <t>1123</t>
  </si>
  <si>
    <t>TNA, SP 1/18, fol. 254</t>
  </si>
  <si>
    <t>SJJ: Bristol Temple Fee</t>
  </si>
  <si>
    <t>1003</t>
  </si>
  <si>
    <t>1516-04-10</t>
  </si>
  <si>
    <t>Lincolnshire, Stepyng[?]</t>
  </si>
  <si>
    <t>310</t>
  </si>
  <si>
    <t>1510-10-21</t>
  </si>
  <si>
    <t>Lincolnshire, Cowbit</t>
  </si>
  <si>
    <t>1011</t>
  </si>
  <si>
    <t>1534-06-20</t>
  </si>
  <si>
    <t>Chance Medley</t>
  </si>
  <si>
    <t>290</t>
  </si>
  <si>
    <t>Church-taking, London, St. Bartholomew's Priory</t>
  </si>
  <si>
    <t>1310</t>
  </si>
  <si>
    <t>1440-08-22</t>
  </si>
  <si>
    <t>Norfolk, Pulham</t>
  </si>
  <si>
    <t>414</t>
  </si>
  <si>
    <t>1491-10-17</t>
  </si>
  <si>
    <t>Pembrokeshire, Haverfordwest</t>
  </si>
  <si>
    <t>303</t>
  </si>
  <si>
    <t>1509-07-02</t>
  </si>
  <si>
    <t>811</t>
  </si>
  <si>
    <t>1515-05-06</t>
  </si>
  <si>
    <t>TNA, KB 9/467, m. 61</t>
  </si>
  <si>
    <t>584</t>
  </si>
  <si>
    <t>Staffordshire, Biddulph</t>
  </si>
  <si>
    <t>Yorkshire, Twing-on-the-Wold</t>
  </si>
  <si>
    <t>541</t>
  </si>
  <si>
    <t>1518-01-16</t>
  </si>
  <si>
    <t>1278</t>
  </si>
  <si>
    <t>Yorkshire, Fylingdales</t>
  </si>
  <si>
    <t>481</t>
  </si>
  <si>
    <t>1492-12-12</t>
  </si>
  <si>
    <t>SDSB, 163</t>
  </si>
  <si>
    <t>Essex, Awnyllay[?]</t>
  </si>
  <si>
    <t>355</t>
  </si>
  <si>
    <t>1501-10-27</t>
  </si>
  <si>
    <t>Northamptonshire, Braybrooke</t>
  </si>
  <si>
    <t>69</t>
  </si>
  <si>
    <t>1496-09-15</t>
  </si>
  <si>
    <t>147</t>
  </si>
  <si>
    <t>1510-06-04</t>
  </si>
  <si>
    <t>373</t>
  </si>
  <si>
    <t>1496-01-17</t>
  </si>
  <si>
    <t>SDSB, 139</t>
  </si>
  <si>
    <t>Hampshire, Old Alresford</t>
  </si>
  <si>
    <t>SJJ: Baddesley Preceptory, Hants.</t>
  </si>
  <si>
    <t>1363</t>
  </si>
  <si>
    <t>1503-09-06</t>
  </si>
  <si>
    <t>Staffordshire, Birmingham</t>
  </si>
  <si>
    <t>1063</t>
  </si>
  <si>
    <t>Yorkshire, Rydmar[?], Co. Richmond</t>
  </si>
  <si>
    <t>168</t>
  </si>
  <si>
    <t>1513-07-08</t>
  </si>
  <si>
    <t>SDSB, 64-65</t>
  </si>
  <si>
    <t>girdler</t>
  </si>
  <si>
    <t>600</t>
  </si>
  <si>
    <t>1526-02-20</t>
  </si>
  <si>
    <t>Lincolnshire, Goxhill[?]</t>
  </si>
  <si>
    <t>661</t>
  </si>
  <si>
    <t>1532-03-01</t>
  </si>
  <si>
    <t>"Master," MA?</t>
  </si>
  <si>
    <t>548</t>
  </si>
  <si>
    <t>1518-03-14</t>
  </si>
  <si>
    <t>Church-taking, Middlesex, Chelsea</t>
  </si>
  <si>
    <t>973</t>
  </si>
  <si>
    <t>1410-07-21</t>
  </si>
  <si>
    <t>TNA, KB 27/602, rex m. 4d</t>
  </si>
  <si>
    <t>Worcestershire, Woleastre[?]</t>
  </si>
  <si>
    <t>343</t>
  </si>
  <si>
    <t>1513-04-29</t>
  </si>
  <si>
    <t>SDSB, 132</t>
  </si>
  <si>
    <t>575</t>
  </si>
  <si>
    <t>1524-07-04</t>
  </si>
  <si>
    <t>SDSB, 182</t>
  </si>
  <si>
    <t>815</t>
  </si>
  <si>
    <t>1514-12-02</t>
  </si>
  <si>
    <t>L&amp;P, 2/2:1466, 1469, 1471; TNA, KB 9/472, m. 73; TNA, KB 27/1029, rex m. 17</t>
  </si>
  <si>
    <t>Lincolnshire, Saltfleetby</t>
  </si>
  <si>
    <t>woolman</t>
  </si>
  <si>
    <t>362</t>
  </si>
  <si>
    <t>1500-11-30</t>
  </si>
  <si>
    <t>Yorkshire, York[?]</t>
  </si>
  <si>
    <t>388</t>
  </si>
  <si>
    <t>Westmorland, Kirkby Kendal and London</t>
  </si>
  <si>
    <t>soldier</t>
  </si>
  <si>
    <t>Church-taking, Middlesex, Isleworth All Saints</t>
  </si>
  <si>
    <t>752</t>
  </si>
  <si>
    <t>1454-04-19</t>
  </si>
  <si>
    <t>TNA, KB 9/273, m. 85</t>
  </si>
  <si>
    <t>619</t>
  </si>
  <si>
    <t>Yorkshire, Eston</t>
  </si>
  <si>
    <t>360</t>
  </si>
  <si>
    <t>Yorkshire, Methley</t>
  </si>
  <si>
    <t>1051</t>
  </si>
  <si>
    <t>Church-taking, London, St. Lawrence Old Jewry</t>
  </si>
  <si>
    <t>748</t>
  </si>
  <si>
    <t>1440-03-16</t>
  </si>
  <si>
    <t>166</t>
  </si>
  <si>
    <t>1513-04-04</t>
  </si>
  <si>
    <t>SDSB, 64</t>
  </si>
  <si>
    <t>Leicestershire, Harwick[?]</t>
  </si>
  <si>
    <t>Church-taking, Essex, Rayleigh Holy Trinity</t>
  </si>
  <si>
    <t>910</t>
  </si>
  <si>
    <t>1527-09-13</t>
  </si>
  <si>
    <t>TNA, KB 9/508, m. 112</t>
  </si>
  <si>
    <t>Devon, Mollesden[?]</t>
  </si>
  <si>
    <t>Church-taking, Essex, Maldon All Hallows</t>
  </si>
  <si>
    <t>915</t>
  </si>
  <si>
    <t>1528-09-01</t>
  </si>
  <si>
    <t>TNA, KB 9/509, m. 44; KB 29/161, m. 5</t>
  </si>
  <si>
    <t>skinner</t>
  </si>
  <si>
    <t>Church-taking, Surrey, Southwark, St. Olave</t>
  </si>
  <si>
    <t>743</t>
  </si>
  <si>
    <t>1437-11-19</t>
  </si>
  <si>
    <t>Winchelsea</t>
  </si>
  <si>
    <t>Nottinghamshire, Clopwell</t>
  </si>
  <si>
    <t>943</t>
  </si>
  <si>
    <t>1531-11-26</t>
  </si>
  <si>
    <t>TNA, KB 9/519, m. 92; KB 29/165, m. 3</t>
  </si>
  <si>
    <t>Yorkshire, Gilling</t>
  </si>
  <si>
    <t>238</t>
  </si>
  <si>
    <t>1521-08-25</t>
  </si>
  <si>
    <t>SDSB, 88</t>
  </si>
  <si>
    <t xml:space="preserve">Devon </t>
  </si>
  <si>
    <t>Church-taking, London, St. Mary Somerset</t>
  </si>
  <si>
    <t>1314</t>
  </si>
  <si>
    <t>1402-02-04</t>
  </si>
  <si>
    <t xml:space="preserve">TNA, KB 9/187, mm. 36-37; KB 9/189, mm. 40-41 </t>
  </si>
  <si>
    <t>Colchester, St. John's Abbey, then Colchester, Crouched Friars</t>
  </si>
  <si>
    <t>1138</t>
  </si>
  <si>
    <t>SP 1/39, fol. 41 (L&amp;P, 4/2:1065)</t>
  </si>
  <si>
    <t>923</t>
  </si>
  <si>
    <t>1530-02-15</t>
  </si>
  <si>
    <t>TNA, KB 9/512, m. 40</t>
  </si>
  <si>
    <t>Yorkshire, Garton</t>
  </si>
  <si>
    <t>556</t>
  </si>
  <si>
    <t>1519-02-07</t>
  </si>
  <si>
    <t>SDSB, 178-79</t>
  </si>
  <si>
    <t>sailor</t>
  </si>
  <si>
    <t>49</t>
  </si>
  <si>
    <t>1492-09-07</t>
  </si>
  <si>
    <t>SDSB, 22</t>
  </si>
  <si>
    <t>Suffolk, Great Waldingfield</t>
  </si>
  <si>
    <t>1049</t>
  </si>
  <si>
    <t>ploughwright</t>
  </si>
  <si>
    <t>1039</t>
  </si>
  <si>
    <t>Sussex, Chichester</t>
  </si>
  <si>
    <t>Church-taking, Sussex, Chichester Blackfriars</t>
  </si>
  <si>
    <t>892</t>
  </si>
  <si>
    <t>1527-03-28</t>
  </si>
  <si>
    <t>TNA, KB 9/504, m. 110</t>
  </si>
  <si>
    <t>Church-taking, Sussex, Chichester cathedral</t>
  </si>
  <si>
    <t>839</t>
  </si>
  <si>
    <t>1520-04-18</t>
  </si>
  <si>
    <t>Middlesex, Westminster; and Essex, Theydon Garnon</t>
  </si>
  <si>
    <t>758</t>
  </si>
  <si>
    <t>1476-01-06</t>
  </si>
  <si>
    <t>TNA, KB 9/343, m. 88</t>
  </si>
  <si>
    <t>cooper</t>
  </si>
  <si>
    <t>516</t>
  </si>
  <si>
    <t>1522-03-10</t>
  </si>
  <si>
    <t>SDSB, 171</t>
  </si>
  <si>
    <t>74</t>
  </si>
  <si>
    <t>1500-10-18</t>
  </si>
  <si>
    <t>SJJ: Horkstow, Lincs. (Willoughton preceptory)</t>
  </si>
  <si>
    <t>788</t>
  </si>
  <si>
    <t>1510-06-02</t>
  </si>
  <si>
    <t>1155</t>
  </si>
  <si>
    <t>Kent, Woolwich</t>
  </si>
  <si>
    <t>859</t>
  </si>
  <si>
    <t>1525-01-25</t>
  </si>
  <si>
    <t>TNA, KB 9/496, m. 26</t>
  </si>
  <si>
    <t>602</t>
  </si>
  <si>
    <t>1526-03-19</t>
  </si>
  <si>
    <t>Norfolk, Menyngham[?]</t>
  </si>
  <si>
    <t>545</t>
  </si>
  <si>
    <t>1520-01-30</t>
  </si>
  <si>
    <t>Essex, Okyngdown[?]</t>
  </si>
  <si>
    <t>1060</t>
  </si>
  <si>
    <t>578</t>
  </si>
  <si>
    <t>1524-07-03</t>
  </si>
  <si>
    <t>SDSB, 183</t>
  </si>
  <si>
    <t>888</t>
  </si>
  <si>
    <t>1527-08-17</t>
  </si>
  <si>
    <t>TNA, KB 9/504, mm. 64-65; KB 29/160, m. 13; KB 27/1066, rex m. 14d</t>
  </si>
  <si>
    <t>1223</t>
  </si>
  <si>
    <t>1175</t>
  </si>
  <si>
    <t>Cumbria, Skirwith, Kirkland</t>
  </si>
  <si>
    <t>133</t>
  </si>
  <si>
    <t>1508-08-23</t>
  </si>
  <si>
    <t>SDSB, 53</t>
  </si>
  <si>
    <t>1102</t>
  </si>
  <si>
    <t>Church-taking, Staffordshire, Lapley</t>
  </si>
  <si>
    <t>848</t>
  </si>
  <si>
    <t>1522-03-11</t>
  </si>
  <si>
    <t>TNA, KB 9/489, m. 26</t>
  </si>
  <si>
    <t>Bristol</t>
  </si>
  <si>
    <t>Bedfordshire, Southill</t>
  </si>
  <si>
    <t>Church-taking, Hertfordshire, Royston, Hospital of St. John and St. Thomas</t>
  </si>
  <si>
    <t>1336</t>
  </si>
  <si>
    <t>1476-12-29</t>
  </si>
  <si>
    <t>TNA, KB 9/343, m. 50</t>
  </si>
  <si>
    <t>Church-taking, Buckinghamshire, Marsworth, All Hallows</t>
  </si>
  <si>
    <t>1338</t>
  </si>
  <si>
    <t>1478-02-20</t>
  </si>
  <si>
    <t>Northumberland, Warkworth</t>
  </si>
  <si>
    <t>218</t>
  </si>
  <si>
    <t>1519-03-22</t>
  </si>
  <si>
    <t>SDSB, 81; TNA, SP 1/23, fol. 229 (L&amp;P, 3/2:822)</t>
  </si>
  <si>
    <t>Bedfordshire, Old Warden</t>
  </si>
  <si>
    <t>1069</t>
  </si>
  <si>
    <t>759</t>
  </si>
  <si>
    <t>1476-02-08</t>
  </si>
  <si>
    <t>TNA, KB 9/343, mm. 94-96</t>
  </si>
  <si>
    <t>Warwickshire, Rowington</t>
  </si>
  <si>
    <t>918</t>
  </si>
  <si>
    <t>1529-02-18</t>
  </si>
  <si>
    <t>Warwickshire, Radford</t>
  </si>
  <si>
    <t>Church-taking, Northamptonshire, Warkworth</t>
  </si>
  <si>
    <t>840</t>
  </si>
  <si>
    <t>1521-03-11</t>
  </si>
  <si>
    <t>TNA, KB 9/486, m. 21</t>
  </si>
  <si>
    <t>Kent, Frenersby[?]</t>
  </si>
  <si>
    <t>874</t>
  </si>
  <si>
    <t>1525-08-23</t>
  </si>
  <si>
    <t>TNA, KB 9/501/1, m. 102</t>
  </si>
  <si>
    <t>1136</t>
  </si>
  <si>
    <t>Durham, South Shields</t>
  </si>
  <si>
    <t>52</t>
  </si>
  <si>
    <t>1493-08-24</t>
  </si>
  <si>
    <t>SDSB, 23</t>
  </si>
  <si>
    <t>collier</t>
  </si>
  <si>
    <t>1176</t>
  </si>
  <si>
    <t>Yorkshire, Leeming</t>
  </si>
  <si>
    <t>286</t>
  </si>
  <si>
    <t>1503-02-26</t>
  </si>
  <si>
    <t>SDSB, 120</t>
  </si>
  <si>
    <t>1224</t>
  </si>
  <si>
    <t>Northamptonshire, Northampton</t>
  </si>
  <si>
    <t>942</t>
  </si>
  <si>
    <t>1532-02-01</t>
  </si>
  <si>
    <t>TNA, KB 9/519, m. 89; TNA, KB 29/165, m. 3</t>
  </si>
  <si>
    <t>618</t>
  </si>
  <si>
    <t>1527-06-06</t>
  </si>
  <si>
    <t>Westmorland, Burton-in-Kendal</t>
  </si>
  <si>
    <t>225</t>
  </si>
  <si>
    <t>1519-10-28</t>
  </si>
  <si>
    <t>SDSB, 84-85</t>
  </si>
  <si>
    <t>Greyfriars, London</t>
  </si>
  <si>
    <t>1105</t>
  </si>
  <si>
    <t>Surrey, East Horsley</t>
  </si>
  <si>
    <t>999</t>
  </si>
  <si>
    <t>Middlesex, Westminster, St. Martin in the Fields</t>
  </si>
  <si>
    <t>779</t>
  </si>
  <si>
    <t>1497-12-18</t>
  </si>
  <si>
    <t>TNA, KB 9/415, m. 79</t>
  </si>
  <si>
    <t>1287</t>
  </si>
  <si>
    <t>Scalby, Yorkshire</t>
  </si>
  <si>
    <t>412</t>
  </si>
  <si>
    <t>1521-01-14</t>
  </si>
  <si>
    <t>groom, servant of William Pykeryng</t>
  </si>
  <si>
    <t>565</t>
  </si>
  <si>
    <t>1523-12-21</t>
  </si>
  <si>
    <t>Kent, Tunbridge</t>
  </si>
  <si>
    <t>Church-taking, Kent, Tunbridge</t>
  </si>
  <si>
    <t>982</t>
  </si>
  <si>
    <t>1497-11-03</t>
  </si>
  <si>
    <t>TNA, KB 27/976, rex m. 6</t>
  </si>
  <si>
    <t>Wales, Powys</t>
  </si>
  <si>
    <t>Church-taking, Warwickshire, Rugby St. Lawrence</t>
  </si>
  <si>
    <t>903</t>
  </si>
  <si>
    <t>1528-01-11</t>
  </si>
  <si>
    <t>TNA, KB 9/506/1, m. 61</t>
  </si>
  <si>
    <t>Lancashire, Bispham, Amounderness</t>
  </si>
  <si>
    <t>187</t>
  </si>
  <si>
    <t>1516-02-08</t>
  </si>
  <si>
    <t>SDSB, 70-71</t>
  </si>
  <si>
    <t>Yorkshire, Bishop Burton</t>
  </si>
  <si>
    <t>442</t>
  </si>
  <si>
    <t>1489-12-26</t>
  </si>
  <si>
    <t>Yorkshire, Cottingham</t>
  </si>
  <si>
    <t>326</t>
  </si>
  <si>
    <t>1512-02-16</t>
  </si>
  <si>
    <t>SDSB, 129</t>
  </si>
  <si>
    <t>761</t>
  </si>
  <si>
    <t>1481-04-28</t>
  </si>
  <si>
    <t>150</t>
  </si>
  <si>
    <t>1510-10-23</t>
  </si>
  <si>
    <t>Yorkshire, Masongill, Thornton in Lonsdale</t>
  </si>
  <si>
    <t>160</t>
  </si>
  <si>
    <t>1512-07-24</t>
  </si>
  <si>
    <t>SDSB, 62</t>
  </si>
  <si>
    <t>Staffordshire, Forton</t>
  </si>
  <si>
    <t>1048</t>
  </si>
  <si>
    <t>152</t>
  </si>
  <si>
    <t>1511-01-12</t>
  </si>
  <si>
    <t>Lincolnshire, Bourne</t>
  </si>
  <si>
    <t>Church-taking, Surrey, Stoke by Guildford</t>
  </si>
  <si>
    <t>1328</t>
  </si>
  <si>
    <t>1444-05-30</t>
  </si>
  <si>
    <t>TNA, KB 9/246, m. 31</t>
  </si>
  <si>
    <t>348</t>
  </si>
  <si>
    <t>1492-05-26</t>
  </si>
  <si>
    <t>SDSB, 133</t>
  </si>
  <si>
    <t>Yorkshire, Sheffield</t>
  </si>
  <si>
    <t>464</t>
  </si>
  <si>
    <t>1502-01-18</t>
  </si>
  <si>
    <t>SDSB, 158-59</t>
  </si>
  <si>
    <t>Northumberland, [Twizel, Morpeth, ]</t>
  </si>
  <si>
    <t>190</t>
  </si>
  <si>
    <t>1515-03-10</t>
  </si>
  <si>
    <t>Bedfordshire, Bedford</t>
  </si>
  <si>
    <t>Church-taking, Suffolk, Ingate</t>
  </si>
  <si>
    <t>846</t>
  </si>
  <si>
    <t>1521-08-26</t>
  </si>
  <si>
    <t>TNA, KB 9/488, m. 103</t>
  </si>
  <si>
    <t>Lincolnshire, Swineshead</t>
  </si>
  <si>
    <t>1357</t>
  </si>
  <si>
    <t>1498-03-22</t>
  </si>
  <si>
    <t>TNA, KB 9/419, m. 7</t>
  </si>
  <si>
    <t>baker and brewer</t>
  </si>
  <si>
    <t>755</t>
  </si>
  <si>
    <t>1461-11-04</t>
  </si>
  <si>
    <t>1125</t>
  </si>
  <si>
    <t>TNA, SP 1/33, fol. 148 (L&amp;P, 4/1:473); TNA, KB 27/1083, plea m 59d</t>
  </si>
  <si>
    <t>Yorkshire, Egglestone Abbey</t>
  </si>
  <si>
    <t>canon of Egglestone Abbey</t>
  </si>
  <si>
    <t>64</t>
  </si>
  <si>
    <t>1496-04-11</t>
  </si>
  <si>
    <t>SDSB, 27-28</t>
  </si>
  <si>
    <t>277</t>
  </si>
  <si>
    <t>1503-11-30</t>
  </si>
  <si>
    <t>460</t>
  </si>
  <si>
    <t>1493-06-30</t>
  </si>
  <si>
    <t xml:space="preserve">Northumberland, Whickham </t>
  </si>
  <si>
    <t>180</t>
  </si>
  <si>
    <t>1515-09-09</t>
  </si>
  <si>
    <t>SDSB, 68-69</t>
  </si>
  <si>
    <t>Yorkshire, Hutton Rudby</t>
  </si>
  <si>
    <t>479</t>
  </si>
  <si>
    <t>1481-02-01</t>
  </si>
  <si>
    <t>1352</t>
  </si>
  <si>
    <t>1496-04-27</t>
  </si>
  <si>
    <t>Yorkshire, Watton</t>
  </si>
  <si>
    <t>carrier</t>
  </si>
  <si>
    <t>374</t>
  </si>
  <si>
    <t>1495-07-20</t>
  </si>
  <si>
    <t>882</t>
  </si>
  <si>
    <t>TNA, KB 9/502, m. 119</t>
  </si>
  <si>
    <t>Hampshire, Winchester</t>
  </si>
  <si>
    <t>horsekeeper</t>
  </si>
  <si>
    <t>930</t>
  </si>
  <si>
    <t>1530-05-29</t>
  </si>
  <si>
    <t>TNA, KB 9/514, m. 120</t>
  </si>
  <si>
    <t>773</t>
  </si>
  <si>
    <t>1492-07-20</t>
  </si>
  <si>
    <t>TNA, KB 9/395, mm. 20-21</t>
  </si>
  <si>
    <t>344</t>
  </si>
  <si>
    <t>1513-05-16</t>
  </si>
  <si>
    <t>SDSB, 132-33</t>
  </si>
  <si>
    <t>Derbyshire, Ashbourne</t>
  </si>
  <si>
    <t>1070</t>
  </si>
  <si>
    <t>717</t>
  </si>
  <si>
    <t>1407-12-22</t>
  </si>
  <si>
    <t>TNA, KB 9/195/2, m. 25</t>
  </si>
  <si>
    <t>Yorkshire, Felyngham[?]</t>
  </si>
  <si>
    <t>568</t>
  </si>
  <si>
    <t>1529-10-18</t>
  </si>
  <si>
    <t>1225</t>
  </si>
  <si>
    <t>1226</t>
  </si>
  <si>
    <t>478</t>
  </si>
  <si>
    <t>1490-04-21</t>
  </si>
  <si>
    <t>SDSB, 162-63</t>
  </si>
  <si>
    <t>1004</t>
  </si>
  <si>
    <t>1520-05-23</t>
  </si>
  <si>
    <t>TNA, KB 27/1052, rex m 3d; TNA, KB 27/1065, rex m. 3d</t>
  </si>
  <si>
    <t>salter</t>
  </si>
  <si>
    <t>518</t>
  </si>
  <si>
    <t>1516-09-19</t>
  </si>
  <si>
    <t>Hampshire, Woolton</t>
  </si>
  <si>
    <t>Church-taking, Nottinghamshire, Balderton</t>
  </si>
  <si>
    <t>920</t>
  </si>
  <si>
    <t>1528-10-13</t>
  </si>
  <si>
    <t>TNA, KB 9/509, m. 159; KB 29/161, m. 1</t>
  </si>
  <si>
    <t>Lincolnshire, Partney</t>
  </si>
  <si>
    <t>664</t>
  </si>
  <si>
    <t>1532-11-20</t>
  </si>
  <si>
    <t>Also felony and debt</t>
  </si>
  <si>
    <t>738</t>
  </si>
  <si>
    <t>1428-10-16</t>
  </si>
  <si>
    <t>TNA, KB 9/224, m. 122</t>
  </si>
  <si>
    <t>Gloucestershire, Down Ampney</t>
  </si>
  <si>
    <t>Bedfordshire, Cranfield</t>
  </si>
  <si>
    <t>1068</t>
  </si>
  <si>
    <t>Devon, Ottery St. Mary</t>
  </si>
  <si>
    <t>Greyfriars, Exeter</t>
  </si>
  <si>
    <t>853</t>
  </si>
  <si>
    <t>1523-04-10</t>
  </si>
  <si>
    <t xml:space="preserve">TNA, KB 9/491, m. 3-4 </t>
  </si>
  <si>
    <t>1276</t>
  </si>
  <si>
    <t>1537-11-17</t>
  </si>
  <si>
    <t>?[Doresham]</t>
  </si>
  <si>
    <t>435</t>
  </si>
  <si>
    <t>1486-03-29</t>
  </si>
  <si>
    <t>SDSB, 153</t>
  </si>
  <si>
    <t>1082</t>
  </si>
  <si>
    <t>TNA, C 1/1369/71-73</t>
  </si>
  <si>
    <t>816</t>
  </si>
  <si>
    <t>1520-10-30</t>
  </si>
  <si>
    <t>TNA, KB 9/483 mm. 16-18; KB 27/1040, rex m. 15</t>
  </si>
  <si>
    <t>Yorkshire, Hayton</t>
  </si>
  <si>
    <t>Church-taking, Hertfordshire, Hertford St. Mary</t>
  </si>
  <si>
    <t>871</t>
  </si>
  <si>
    <t>TNA, KB 9/501/1, m. 92</t>
  </si>
  <si>
    <t>Durham, Wickham</t>
  </si>
  <si>
    <t>41</t>
  </si>
  <si>
    <t>1491-02-20</t>
  </si>
  <si>
    <t>SDSB, 17</t>
  </si>
  <si>
    <t>33</t>
  </si>
  <si>
    <t>1488-08-23</t>
  </si>
  <si>
    <t>SDSB, 14</t>
  </si>
  <si>
    <t xml:space="preserve">Middlesex, Stepney </t>
  </si>
  <si>
    <t>577</t>
  </si>
  <si>
    <t>1529-11-22</t>
  </si>
  <si>
    <t xml:space="preserve">Yorkshire, Low Worsall </t>
  </si>
  <si>
    <t>22</t>
  </si>
  <si>
    <t>1483-07-08</t>
  </si>
  <si>
    <t>SDSB, 9</t>
  </si>
  <si>
    <t>Yorkshire, Witherwick in Holderness</t>
  </si>
  <si>
    <t>607</t>
  </si>
  <si>
    <t>Lancashire, Samlesbury</t>
  </si>
  <si>
    <t>130</t>
  </si>
  <si>
    <t>1508-02-11</t>
  </si>
  <si>
    <t>SDSB, 52</t>
  </si>
  <si>
    <t>Lincolnshire, Immingham</t>
  </si>
  <si>
    <t>254</t>
  </si>
  <si>
    <t>1511-02-16</t>
  </si>
  <si>
    <t>SDSB, 113; Thornley, "Sanctuary Registers at Beverley," 395</t>
  </si>
  <si>
    <t>Cumbria, Carlisle</t>
  </si>
  <si>
    <t>570</t>
  </si>
  <si>
    <t>1524-02-23</t>
  </si>
  <si>
    <t>1156</t>
  </si>
  <si>
    <t>Surrey, Lambeth</t>
  </si>
  <si>
    <t>15</t>
  </si>
  <si>
    <t>1479-11-04</t>
  </si>
  <si>
    <t>SDSB, 6-7</t>
  </si>
  <si>
    <t>468</t>
  </si>
  <si>
    <t>1478-04-14</t>
  </si>
  <si>
    <t>Yorkshire, Ruston Parva.</t>
  </si>
  <si>
    <t>185</t>
  </si>
  <si>
    <t>1515-10-05</t>
  </si>
  <si>
    <t xml:space="preserve">Cheshire, Northwich </t>
  </si>
  <si>
    <t>208</t>
  </si>
  <si>
    <t>1517-09-27</t>
  </si>
  <si>
    <t>SDSB, 77</t>
  </si>
  <si>
    <t>Yorkshire, Northallerton</t>
  </si>
  <si>
    <t>301</t>
  </si>
  <si>
    <t>1509-07-18</t>
  </si>
  <si>
    <t>Surrey, Bermondsey</t>
  </si>
  <si>
    <t>977</t>
  </si>
  <si>
    <t>1501-10-25</t>
  </si>
  <si>
    <t>TNA, KB 27/961, rex m. 7; KB 27/963, rex m. 13; KB 29/132, mm. 3d, 4, 10d, 28</t>
  </si>
  <si>
    <t>1058</t>
  </si>
  <si>
    <t>Yorkshire, Skipsea</t>
  </si>
  <si>
    <t>256</t>
  </si>
  <si>
    <t>1504-10-02</t>
  </si>
  <si>
    <t>SDSB, 114</t>
  </si>
  <si>
    <t>Suffolk, Stradbroke</t>
  </si>
  <si>
    <t>335</t>
  </si>
  <si>
    <t>1514-02-13</t>
  </si>
  <si>
    <t>SDSB, 131</t>
  </si>
  <si>
    <t>Northumberland, Berwick</t>
  </si>
  <si>
    <t>45</t>
  </si>
  <si>
    <t>1491-09-04</t>
  </si>
  <si>
    <t>SDSB, 19</t>
  </si>
  <si>
    <t>Essex, Wytham</t>
  </si>
  <si>
    <t>Church-taking, Essex, Braintree</t>
  </si>
  <si>
    <t>921</t>
  </si>
  <si>
    <t>1529-09-16</t>
  </si>
  <si>
    <t>TNA, KB 9/512, m. 24; KB 29/162, m. 2d</t>
  </si>
  <si>
    <t>Durham, Stanhope</t>
  </si>
  <si>
    <t>634</t>
  </si>
  <si>
    <t>1527-03-27</t>
  </si>
  <si>
    <t>SDSB, 195</t>
  </si>
  <si>
    <t>200</t>
  </si>
  <si>
    <t>1517-05-24</t>
  </si>
  <si>
    <t>SDSB, 75; TNA, SP 1/23, fol. 229 (L&amp;P, 3/2:822)</t>
  </si>
  <si>
    <t>Kent, Canterbury</t>
  </si>
  <si>
    <t>612</t>
  </si>
  <si>
    <t>1529-04-05</t>
  </si>
  <si>
    <t>Huntingdonshire, Savemed[?]</t>
  </si>
  <si>
    <t>443</t>
  </si>
  <si>
    <t>1490-07-21</t>
  </si>
  <si>
    <t>579</t>
  </si>
  <si>
    <t>1524-07-25</t>
  </si>
  <si>
    <t>1298</t>
  </si>
  <si>
    <t>Yorkshire, Middleton on the Wolds</t>
  </si>
  <si>
    <t>436</t>
  </si>
  <si>
    <t>1486-04-06</t>
  </si>
  <si>
    <t>Yorkshire, Belby</t>
  </si>
  <si>
    <t>322</t>
  </si>
  <si>
    <t>660</t>
  </si>
  <si>
    <t>1532-07-15</t>
  </si>
  <si>
    <t>SDSB, 200; Thornley, "Sanctuary Registers at Beverley," 396</t>
  </si>
  <si>
    <t>Cumbria, Ireton</t>
  </si>
  <si>
    <t>406</t>
  </si>
  <si>
    <t>1499-07-01</t>
  </si>
  <si>
    <t>SDSB, 146</t>
  </si>
  <si>
    <t>Yorkshire, Topcliffe</t>
  </si>
  <si>
    <t>243</t>
  </si>
  <si>
    <t>1523-07-23</t>
  </si>
  <si>
    <t>SDSB, 89-90</t>
  </si>
  <si>
    <t>Nottinghamshire, South Leverton[?]</t>
  </si>
  <si>
    <t>467</t>
  </si>
  <si>
    <t>1492-01-17</t>
  </si>
  <si>
    <t>SDSB, 159; Thornley, "Sanctuary Registers at Beverley," 396</t>
  </si>
  <si>
    <t>1088</t>
  </si>
  <si>
    <t>Great Chronicle of London, 282</t>
  </si>
  <si>
    <t>Norfolk, Great Yarmouth</t>
  </si>
  <si>
    <t>Northamptonshire, Oundle[?]</t>
  </si>
  <si>
    <t>Church-taking, Cambridgeshire, Cambridge St. Andrew the Great</t>
  </si>
  <si>
    <t>906</t>
  </si>
  <si>
    <t>1528-01-19</t>
  </si>
  <si>
    <t>TNA, KB 9/507, m. 7</t>
  </si>
  <si>
    <t xml:space="preserve">Yorkshire, Hallikeld </t>
  </si>
  <si>
    <t>50</t>
  </si>
  <si>
    <t>1492-11-11</t>
  </si>
  <si>
    <t>Cumbria, Killington</t>
  </si>
  <si>
    <t>264</t>
  </si>
  <si>
    <t>1504-06-17</t>
  </si>
  <si>
    <t>SDSB, 115</t>
  </si>
  <si>
    <t>Yorkshire, Wilton</t>
  </si>
  <si>
    <t>141</t>
  </si>
  <si>
    <t>1509-08-04</t>
  </si>
  <si>
    <t>Yorkshire, Kirkby Malzeard</t>
  </si>
  <si>
    <t>159</t>
  </si>
  <si>
    <t>1512-07-15</t>
  </si>
  <si>
    <t>SDSB, 61-62</t>
  </si>
  <si>
    <t>Northumberland, Rock</t>
  </si>
  <si>
    <t>229</t>
  </si>
  <si>
    <t>1519-08-03</t>
  </si>
  <si>
    <t>SDSB, 84-85; TNA, SP 1/23, fol. 229 (L&amp;P, 3/2:822)</t>
  </si>
  <si>
    <t>Yorkshire, Fulford</t>
  </si>
  <si>
    <t>1</t>
  </si>
  <si>
    <t>1464-07-22</t>
  </si>
  <si>
    <t>SDSB, 1</t>
  </si>
  <si>
    <t>Yorkshire, Thorngumbald</t>
  </si>
  <si>
    <t>662</t>
  </si>
  <si>
    <t>1532-04-16</t>
  </si>
  <si>
    <t>Yorkshire, Skipton, Craven</t>
  </si>
  <si>
    <t>641</t>
  </si>
  <si>
    <t>1519-12-24</t>
  </si>
  <si>
    <t>SDSB, 197</t>
  </si>
  <si>
    <t>Middlesex, Isleworth</t>
  </si>
  <si>
    <t>240</t>
  </si>
  <si>
    <t>1522-09-10</t>
  </si>
  <si>
    <t>1065</t>
  </si>
  <si>
    <t>Lincolnshire, Humberston[?]</t>
  </si>
  <si>
    <t>410</t>
  </si>
  <si>
    <t>1502-06-11</t>
  </si>
  <si>
    <t>804</t>
  </si>
  <si>
    <t>1512-02-10</t>
  </si>
  <si>
    <t>duke of Exeter</t>
  </si>
  <si>
    <t>1121</t>
  </si>
  <si>
    <t>3</t>
  </si>
  <si>
    <t>1477-06-04</t>
  </si>
  <si>
    <t>SDSB, 2</t>
  </si>
  <si>
    <t>507</t>
  </si>
  <si>
    <t>1516-02-04</t>
  </si>
  <si>
    <t>Westmorland, Morland</t>
  </si>
  <si>
    <t>67</t>
  </si>
  <si>
    <t>1496-07-04</t>
  </si>
  <si>
    <t>SDSB, 29</t>
  </si>
  <si>
    <t>Durham, Denton[?]</t>
  </si>
  <si>
    <t>603</t>
  </si>
  <si>
    <t>1177</t>
  </si>
  <si>
    <t>Church-taking, Middlesex, Westminster, St. Martin in the Fields</t>
  </si>
  <si>
    <t>1227</t>
  </si>
  <si>
    <t>Dorset, Melcombe</t>
  </si>
  <si>
    <t>587</t>
  </si>
  <si>
    <t>1529-08-23</t>
  </si>
  <si>
    <t>1104</t>
  </si>
  <si>
    <t>498</t>
  </si>
  <si>
    <t>1514-05-01</t>
  </si>
  <si>
    <t>Church-taking, Buckinghamshire, Beaconsfield</t>
  </si>
  <si>
    <t>732</t>
  </si>
  <si>
    <t>1424-12-01</t>
  </si>
  <si>
    <t>TNA, KB 9/222/2, mm. 1-2</t>
  </si>
  <si>
    <t>369</t>
  </si>
  <si>
    <t>1493-12-09</t>
  </si>
  <si>
    <t>1083</t>
  </si>
  <si>
    <t>TNA, C 1/143/11</t>
  </si>
  <si>
    <t>1178</t>
  </si>
  <si>
    <t>Wiltshire, Marten</t>
  </si>
  <si>
    <t>Northumberland, Horsley</t>
  </si>
  <si>
    <t>198</t>
  </si>
  <si>
    <t>1517-04-10</t>
  </si>
  <si>
    <t>SDSB, 74</t>
  </si>
  <si>
    <t>Northumberland, Scrainwood</t>
  </si>
  <si>
    <t>197</t>
  </si>
  <si>
    <t>171</t>
  </si>
  <si>
    <t>1514-05-22</t>
  </si>
  <si>
    <t>SDSB, 65-66</t>
  </si>
  <si>
    <t>777</t>
  </si>
  <si>
    <t>1496-09-04</t>
  </si>
  <si>
    <t>1321</t>
  </si>
  <si>
    <t>1438-02-06</t>
  </si>
  <si>
    <t>nobleman; later duke of Norfolk</t>
  </si>
  <si>
    <t>1120</t>
  </si>
  <si>
    <t>Hampshire, Southampton</t>
  </si>
  <si>
    <t>941</t>
  </si>
  <si>
    <t>1531-12-16</t>
  </si>
  <si>
    <t>TNA, KB 9/519, m. 84</t>
  </si>
  <si>
    <t>Lancashire, Rochdale</t>
  </si>
  <si>
    <t>433</t>
  </si>
  <si>
    <t>1484-12-22</t>
  </si>
  <si>
    <t xml:space="preserve">Norfolk, Walsingham </t>
  </si>
  <si>
    <t>Devon, Honiton</t>
  </si>
  <si>
    <t xml:space="preserve">Northumberland, Hayden Bridge </t>
  </si>
  <si>
    <t>178</t>
  </si>
  <si>
    <t>1515-08-19</t>
  </si>
  <si>
    <t>Essex, Coggeshall</t>
  </si>
  <si>
    <t>Cumbria, Kirkoswald</t>
  </si>
  <si>
    <t>60</t>
  </si>
  <si>
    <t>1495-06-20</t>
  </si>
  <si>
    <t>Yorkshire, Askern, by Campsall</t>
  </si>
  <si>
    <t>574</t>
  </si>
  <si>
    <t>Lincolnshire, Toft</t>
  </si>
  <si>
    <t>Church-taking, Essex, Wre&lt;..&gt;</t>
  </si>
  <si>
    <t>922</t>
  </si>
  <si>
    <t>1529-08-01</t>
  </si>
  <si>
    <t>TNA, KB 9/512, m. 25; KB 29/162, m. 2d</t>
  </si>
  <si>
    <t>1113</t>
  </si>
  <si>
    <t>1484-08-09</t>
  </si>
  <si>
    <t>Fowler, "Sanctuary Records," 310-11</t>
  </si>
  <si>
    <t>1179</t>
  </si>
  <si>
    <t>Kent, Hythe</t>
  </si>
  <si>
    <t>Church-taking, Kent, Challock</t>
  </si>
  <si>
    <t>1008</t>
  </si>
  <si>
    <t>1527-11-04</t>
  </si>
  <si>
    <t>TNA, KB 27/1090, rex m. 14; SP 1/238, fols. 72-73</t>
  </si>
  <si>
    <t>1275</t>
  </si>
  <si>
    <t>TNA, SP 1/127, fol. 114r-115r (L&amp;P, 12/2:442)</t>
  </si>
  <si>
    <t>Staffordshire, Walsall</t>
  </si>
  <si>
    <t>351</t>
  </si>
  <si>
    <t>1501-09-22</t>
  </si>
  <si>
    <t>Northumberland, Longwitton</t>
  </si>
  <si>
    <t>39</t>
  </si>
  <si>
    <t>1490-11-22</t>
  </si>
  <si>
    <t>SDSB, 16-17</t>
  </si>
  <si>
    <t>1228</t>
  </si>
  <si>
    <t>1157</t>
  </si>
  <si>
    <t>1180</t>
  </si>
  <si>
    <t>1158</t>
  </si>
  <si>
    <t>1229</t>
  </si>
  <si>
    <t>1159</t>
  </si>
  <si>
    <t>296</t>
  </si>
  <si>
    <t>1509-01-26</t>
  </si>
  <si>
    <t>SDSB, 122</t>
  </si>
  <si>
    <t>246</t>
  </si>
  <si>
    <t>1506-01-01</t>
  </si>
  <si>
    <t>93</t>
  </si>
  <si>
    <t>1504-02-15</t>
  </si>
  <si>
    <t>Lincolnshire, Quarrington</t>
  </si>
  <si>
    <t>677</t>
  </si>
  <si>
    <t>1534-11-28</t>
  </si>
  <si>
    <t>SDSB, 204</t>
  </si>
  <si>
    <t>Yorkshire, Hogett-on-the-Wolds[?]</t>
  </si>
  <si>
    <t>543</t>
  </si>
  <si>
    <t>1518-02-15</t>
  </si>
  <si>
    <t>235</t>
  </si>
  <si>
    <t>1519-12-14</t>
  </si>
  <si>
    <t>SDSB, 87</t>
  </si>
  <si>
    <t>339</t>
  </si>
  <si>
    <t>1515-01-28</t>
  </si>
  <si>
    <t>Church-taking, London, St. Mary at Hill</t>
  </si>
  <si>
    <t>718</t>
  </si>
  <si>
    <t>1407-10-18</t>
  </si>
  <si>
    <t>TNA, KB 9/198, mm. 42-43</t>
  </si>
  <si>
    <t>Church-taking, Surrey, Kingston upon Thames All Hallows</t>
  </si>
  <si>
    <t>1026</t>
  </si>
  <si>
    <t xml:space="preserve">TNA, KB 29/133, m. 12d </t>
  </si>
  <si>
    <t>8</t>
  </si>
  <si>
    <t>1479-04-15</t>
  </si>
  <si>
    <t>SDSB, 4</t>
  </si>
  <si>
    <t>Essex, Brentwood</t>
  </si>
  <si>
    <t>Church-taking, Wiltshire, Wilton Abbey ["degree of St. Edith"]</t>
  </si>
  <si>
    <t>1005</t>
  </si>
  <si>
    <t>1529-09-25</t>
  </si>
  <si>
    <t>1181</t>
  </si>
  <si>
    <t>1103</t>
  </si>
  <si>
    <t>Yorkshire, Askham Richard</t>
  </si>
  <si>
    <t>275</t>
  </si>
  <si>
    <t>1512-11-13</t>
  </si>
  <si>
    <t>Yorkshire, Sheriff Hutton</t>
  </si>
  <si>
    <t>569</t>
  </si>
  <si>
    <t>397</t>
  </si>
  <si>
    <t>1498-10-26</t>
  </si>
  <si>
    <t>1230</t>
  </si>
  <si>
    <t>1273</t>
  </si>
  <si>
    <t>TNA, SP 1/125, fols 40r-43v (L&amp;P, 12/2:273)</t>
  </si>
  <si>
    <t>malter</t>
  </si>
  <si>
    <t>267</t>
  </si>
  <si>
    <t>1504-10-20</t>
  </si>
  <si>
    <t>SDSB, 116</t>
  </si>
  <si>
    <t>Norfolk, Bernell[?]</t>
  </si>
  <si>
    <t>598</t>
  </si>
  <si>
    <t>Kent, Wrotham</t>
  </si>
  <si>
    <t>936</t>
  </si>
  <si>
    <t>1531-04-01</t>
  </si>
  <si>
    <t>TNA, KB 9/517, m. 103; KB 29/164, mm. 34, 38</t>
  </si>
  <si>
    <t>Lincolnshire, Harmston</t>
  </si>
  <si>
    <t>320</t>
  </si>
  <si>
    <t>1511-05-05</t>
  </si>
  <si>
    <t>SDSB, 127</t>
  </si>
  <si>
    <t>turner; servant of Charles Knevet</t>
  </si>
  <si>
    <t>1132</t>
  </si>
  <si>
    <t>Trespass</t>
  </si>
  <si>
    <t>Yorkshire, Barnsley</t>
  </si>
  <si>
    <t>939</t>
  </si>
  <si>
    <t>1531-08-21</t>
  </si>
  <si>
    <t>TNA, KB 9/519, m. 47; TNA, KB 29/165, m. 4</t>
  </si>
  <si>
    <t>Church-taking, Gloucestershire, Gloucester, Temple church</t>
  </si>
  <si>
    <t>799</t>
  </si>
  <si>
    <t>1510-07-05</t>
  </si>
  <si>
    <t>425</t>
  </si>
  <si>
    <t>1488-06-25</t>
  </si>
  <si>
    <t>SDSB, 150-51</t>
  </si>
  <si>
    <t>53</t>
  </si>
  <si>
    <t>1493-10-26</t>
  </si>
  <si>
    <t>SDSB, 23-24</t>
  </si>
  <si>
    <t>459</t>
  </si>
  <si>
    <t>1493-04-23</t>
  </si>
  <si>
    <t>826</t>
  </si>
  <si>
    <t>1517-11-02</t>
  </si>
  <si>
    <t xml:space="preserve">TNA, KB 9/476, m. 11 </t>
  </si>
  <si>
    <t>Wiltshire, Purton</t>
  </si>
  <si>
    <t>803</t>
  </si>
  <si>
    <t>TNA, KB 9/459, m. 66</t>
  </si>
  <si>
    <t>858</t>
  </si>
  <si>
    <t xml:space="preserve">TNA, KB 9/495, m. 144 </t>
  </si>
  <si>
    <t>780</t>
  </si>
  <si>
    <t>1501-12-10</t>
  </si>
  <si>
    <t>summoner</t>
  </si>
  <si>
    <t>1285</t>
  </si>
  <si>
    <t>1514-12-22</t>
  </si>
  <si>
    <t>Lincolnshire, Amcotts</t>
  </si>
  <si>
    <t>46</t>
  </si>
  <si>
    <t>1491-11-27</t>
  </si>
  <si>
    <t>SDSB, 19-20</t>
  </si>
  <si>
    <t>Yorkshire, Kilham</t>
  </si>
  <si>
    <t>421</t>
  </si>
  <si>
    <t>1487-10-09</t>
  </si>
  <si>
    <t>Yorkshire, Great Ayton</t>
  </si>
  <si>
    <t>248</t>
  </si>
  <si>
    <t>1510-11-18</t>
  </si>
  <si>
    <t>Cumbria, Wanwood, Alston</t>
  </si>
  <si>
    <t>209</t>
  </si>
  <si>
    <t>1517-09-29</t>
  </si>
  <si>
    <t>SDSB, 78</t>
  </si>
  <si>
    <t>Yorkshire, Wortley[?]</t>
  </si>
  <si>
    <t>1074</t>
  </si>
  <si>
    <t>TNA, KB 29/170, m. 3</t>
  </si>
  <si>
    <t>1182</t>
  </si>
  <si>
    <t>1108</t>
  </si>
  <si>
    <t>1557-04-14</t>
  </si>
  <si>
    <t>LMA, MS MJ/SP/XX/071</t>
  </si>
  <si>
    <t>Yorkshire, Harthill,</t>
  </si>
  <si>
    <t>285</t>
  </si>
  <si>
    <t>1503-08-21</t>
  </si>
  <si>
    <t>78</t>
  </si>
  <si>
    <t>1501-10-19</t>
  </si>
  <si>
    <t>Cheshire, Wharton</t>
  </si>
  <si>
    <t>Durham, Romaldkirk</t>
  </si>
  <si>
    <t>19</t>
  </si>
  <si>
    <t>1479-12-25</t>
  </si>
  <si>
    <t>SDSB, 8.</t>
  </si>
  <si>
    <t>London and Hertford</t>
  </si>
  <si>
    <t>shoemaker, yeoman</t>
  </si>
  <si>
    <t>Church-taking, Essex, Hereford Stock, All Hallows</t>
  </si>
  <si>
    <t>809</t>
  </si>
  <si>
    <t>1507-04-02</t>
  </si>
  <si>
    <t>TNA, KB 9/465, mm. 7-8</t>
  </si>
  <si>
    <t>Kent, Faversham</t>
  </si>
  <si>
    <t>Church-taking, London, Blackfriars</t>
  </si>
  <si>
    <t>984</t>
  </si>
  <si>
    <t>1506-05-14</t>
  </si>
  <si>
    <t>TNA, KB 27/979, rex m. 1d</t>
  </si>
  <si>
    <t>239</t>
  </si>
  <si>
    <t>1522-06-30</t>
  </si>
  <si>
    <t>Shropshire, Alkington[?]</t>
  </si>
  <si>
    <t>571</t>
  </si>
  <si>
    <t>1524-03-20</t>
  </si>
  <si>
    <t>Lincolnshire, Deeping</t>
  </si>
  <si>
    <t>403</t>
  </si>
  <si>
    <t>1499-02-28</t>
  </si>
  <si>
    <t>Lincolnshire, Stainfield</t>
  </si>
  <si>
    <t>472</t>
  </si>
  <si>
    <t>1479-04-08</t>
  </si>
  <si>
    <t>ostler</t>
  </si>
  <si>
    <t>Church-taking, Somerset, Langridge</t>
  </si>
  <si>
    <t>825</t>
  </si>
  <si>
    <t>1517-11-05</t>
  </si>
  <si>
    <t>Lincolnshire, Aswardby</t>
  </si>
  <si>
    <t>Church-taking, Lincolnshire, Lincoln, St. Katherine</t>
  </si>
  <si>
    <t>726</t>
  </si>
  <si>
    <t>1418-05-14</t>
  </si>
  <si>
    <t>TNA, KB 9/213, m. 51</t>
  </si>
  <si>
    <t>265</t>
  </si>
  <si>
    <t>1504-07-20</t>
  </si>
  <si>
    <t>Buckinghamshire, Parshale[?]</t>
  </si>
  <si>
    <t>665</t>
  </si>
  <si>
    <t>1533-01-28</t>
  </si>
  <si>
    <t>Cumbria, Hose, Appleby-in-Westmorland,</t>
  </si>
  <si>
    <t>122</t>
  </si>
  <si>
    <t>1507-10-09</t>
  </si>
  <si>
    <t>SDSB, 49-50</t>
  </si>
  <si>
    <t>Church-taking, Essex, Chelmsford St. Mary</t>
  </si>
  <si>
    <t>895</t>
  </si>
  <si>
    <t>1527-05-01</t>
  </si>
  <si>
    <t>Church-taking, Northamptonshire, Sibbertoft</t>
  </si>
  <si>
    <t>832</t>
  </si>
  <si>
    <t>1516-09-20</t>
  </si>
  <si>
    <t>TNA, KB 9/478, mm. 35-36</t>
  </si>
  <si>
    <t>880</t>
  </si>
  <si>
    <t>1525-01-24</t>
  </si>
  <si>
    <t>TNA, KB 9/502, m. 89</t>
  </si>
  <si>
    <t>Prior of St. John of Jerusalem</t>
  </si>
  <si>
    <t>Tewkesbury Abbey</t>
  </si>
  <si>
    <t>1122</t>
  </si>
  <si>
    <t>Yorkshire, Armthorpe</t>
  </si>
  <si>
    <t>576</t>
  </si>
  <si>
    <t>1527-10-28</t>
  </si>
  <si>
    <t>261</t>
  </si>
  <si>
    <t xml:space="preserve">Durham, Witton-le-Wear </t>
  </si>
  <si>
    <t>127</t>
  </si>
  <si>
    <t>1508-01-15</t>
  </si>
  <si>
    <t>Lincolnshire, Walkerith, Gainsborough</t>
  </si>
  <si>
    <t>445</t>
  </si>
  <si>
    <t>1490-07-24</t>
  </si>
  <si>
    <t>Yorkshire, Kirkham</t>
  </si>
  <si>
    <t>333</t>
  </si>
  <si>
    <t>1513-04-10</t>
  </si>
  <si>
    <t>1231</t>
  </si>
  <si>
    <t>407</t>
  </si>
  <si>
    <t>1499-10-15</t>
  </si>
  <si>
    <t>Ripon</t>
  </si>
  <si>
    <t>1145</t>
  </si>
  <si>
    <t>Yorkshire, Bowes</t>
  </si>
  <si>
    <t>2</t>
  </si>
  <si>
    <t>1467-06-12</t>
  </si>
  <si>
    <t xml:space="preserve">M
</t>
  </si>
  <si>
    <t>SDSB, 1-2</t>
  </si>
  <si>
    <t>Church-taking, Surrey, Guildford St. Mary</t>
  </si>
  <si>
    <t>1330</t>
  </si>
  <si>
    <t>1444-11-20</t>
  </si>
  <si>
    <t>TNA, KB 9/248, m. 43</t>
  </si>
  <si>
    <t>1232</t>
  </si>
  <si>
    <t>1325</t>
  </si>
  <si>
    <t>1443-12-24</t>
  </si>
  <si>
    <t>TNA, KB 9/245, m. 74</t>
  </si>
  <si>
    <t>Shropshire, Shrewsbury</t>
  </si>
  <si>
    <t>370</t>
  </si>
  <si>
    <t>1494-03-11</t>
  </si>
  <si>
    <t>SDSB, 138; Thornley, "Sanctuary Registers at Beverley," 395</t>
  </si>
  <si>
    <t>509</t>
  </si>
  <si>
    <t>1516-03-10</t>
  </si>
  <si>
    <t>SDSB, 169-70</t>
  </si>
  <si>
    <t>joiner</t>
  </si>
  <si>
    <t>Church-taking, London, St. Andrew Undershaft</t>
  </si>
  <si>
    <t>739</t>
  </si>
  <si>
    <t>1428-05-18</t>
  </si>
  <si>
    <t>TNA, KB 9/224, mm. 203-204</t>
  </si>
  <si>
    <t>109</t>
  </si>
  <si>
    <t>1505-11-06</t>
  </si>
  <si>
    <t>161</t>
  </si>
  <si>
    <t>1512-10-11</t>
  </si>
  <si>
    <t>695</t>
  </si>
  <si>
    <t>1538-11-12</t>
  </si>
  <si>
    <t>720</t>
  </si>
  <si>
    <t>1407-07-12</t>
  </si>
  <si>
    <t>TNA, KB 9/201/3, m. 34-35; TNA, KB 27/601, rex m. 2</t>
  </si>
  <si>
    <t>1233</t>
  </si>
  <si>
    <t>Middlesex, New Brentford</t>
  </si>
  <si>
    <t>894</t>
  </si>
  <si>
    <t>1133</t>
  </si>
  <si>
    <t>1234</t>
  </si>
  <si>
    <t>230</t>
  </si>
  <si>
    <t>1519-08-14</t>
  </si>
  <si>
    <t>SDSB, 85</t>
  </si>
  <si>
    <t>Cheshire, Great Barrow</t>
  </si>
  <si>
    <t>508</t>
  </si>
  <si>
    <t>1516-02-05</t>
  </si>
  <si>
    <t>saddler and coppersmith</t>
  </si>
  <si>
    <t>767</t>
  </si>
  <si>
    <t>1488-12-08</t>
  </si>
  <si>
    <t>TNA, KB 9/383, mm. 21-22</t>
  </si>
  <si>
    <t>Herefordshire, Hereford</t>
  </si>
  <si>
    <t>Church-taking, Herefordshire, Hereford, St. Ethelbert</t>
  </si>
  <si>
    <t>797</t>
  </si>
  <si>
    <t>1511-09-01</t>
  </si>
  <si>
    <t xml:space="preserve">TNA, KB 9/458, m. 78 </t>
  </si>
  <si>
    <t>Wales, Welshpool</t>
  </si>
  <si>
    <t>locksmith</t>
  </si>
  <si>
    <t>31</t>
  </si>
  <si>
    <t>1486-07-13</t>
  </si>
  <si>
    <t>SDSB, 13</t>
  </si>
  <si>
    <t>1183</t>
  </si>
  <si>
    <t>Durham, Bishop Auckland</t>
  </si>
  <si>
    <t>409</t>
  </si>
  <si>
    <t>1501-02-07</t>
  </si>
  <si>
    <t>SDSB, 146-47</t>
  </si>
  <si>
    <t>Church-taking, Nottinghamshire, Newark on Trent, Observantine Friars</t>
  </si>
  <si>
    <t>1099</t>
  </si>
  <si>
    <t>1526-12-30</t>
  </si>
  <si>
    <t>TNA, KB 9/973, m. 12; Hunnisett, Notts. Coroners' Inquests, 47</t>
  </si>
  <si>
    <t>Yorkshire, Hinton</t>
  </si>
  <si>
    <t>206</t>
  </si>
  <si>
    <t>1517-08-04</t>
  </si>
  <si>
    <t>1184</t>
  </si>
  <si>
    <t>Luxembourg</t>
  </si>
  <si>
    <t>Dowager duchess of Bedford</t>
  </si>
  <si>
    <t>1290</t>
  </si>
  <si>
    <t>Paston Letters, 1:564</t>
  </si>
  <si>
    <t>1185</t>
  </si>
  <si>
    <t>Cumbria, Penrith [near]</t>
  </si>
  <si>
    <t>25</t>
  </si>
  <si>
    <t>1483-11-24</t>
  </si>
  <si>
    <t>SDSB, 10-11</t>
  </si>
  <si>
    <t>Gloucestershire, Cirencester</t>
  </si>
  <si>
    <t>Church-taking, Gloucestershire, Cirencester St. John the Baptist</t>
  </si>
  <si>
    <t>1331</t>
  </si>
  <si>
    <t>1444-08-26</t>
  </si>
  <si>
    <t>TNA, KB 9/250, m. 38</t>
  </si>
  <si>
    <t>Leicestershire, Lutterworth</t>
  </si>
  <si>
    <t>389</t>
  </si>
  <si>
    <t>143</t>
  </si>
  <si>
    <t>1509-11-14</t>
  </si>
  <si>
    <t>Church-taking, Somerset, Yeovilton</t>
  </si>
  <si>
    <t>1365</t>
  </si>
  <si>
    <t>1504-04-30</t>
  </si>
  <si>
    <t>TNA, KB 9/436, m. 66</t>
  </si>
  <si>
    <t>Cumbria, Torpenhow</t>
  </si>
  <si>
    <t>195</t>
  </si>
  <si>
    <t>1516-11-15</t>
  </si>
  <si>
    <t>Derbyshire, Eckington</t>
  </si>
  <si>
    <t>71</t>
  </si>
  <si>
    <t>1498-11-18</t>
  </si>
  <si>
    <t>Derbyshire, Sheffield[?]</t>
  </si>
  <si>
    <t>394</t>
  </si>
  <si>
    <t>cobbler</t>
  </si>
  <si>
    <t>Church-taking, Gloucestershire, Gloucester, St. John the Baptist</t>
  </si>
  <si>
    <t>805</t>
  </si>
  <si>
    <t>1511-11-14</t>
  </si>
  <si>
    <t>TNA, KB 9/461, m. 27</t>
  </si>
  <si>
    <t>Cheshire, Nantwich</t>
  </si>
  <si>
    <t>tailor alias soldier</t>
  </si>
  <si>
    <t>Church-taking, London, St. Mary Woolchurch</t>
  </si>
  <si>
    <t>727</t>
  </si>
  <si>
    <t>1419-05-07</t>
  </si>
  <si>
    <t>TNA, KB 9/83, m. 23 ; KB 9/215/1, mm. 30-31</t>
  </si>
  <si>
    <t>Church-taking, Sussex, Battle Abbey</t>
  </si>
  <si>
    <t>837</t>
  </si>
  <si>
    <t>1520-05-29</t>
  </si>
  <si>
    <t>TNA, KB 9/482, m. 105</t>
  </si>
  <si>
    <t>Durham, Wycliffe</t>
  </si>
  <si>
    <t>30</t>
  </si>
  <si>
    <t>1486-02-25</t>
  </si>
  <si>
    <t>SDSB, 12-13</t>
  </si>
  <si>
    <t>Italy, Florence</t>
  </si>
  <si>
    <t>1271</t>
  </si>
  <si>
    <t>TNA, SP 1/125, fols. 8r, 44rv (L&amp;P, 12/2:259, 273)</t>
  </si>
  <si>
    <t>Yorkshire, Cloughton</t>
  </si>
  <si>
    <t>527</t>
  </si>
  <si>
    <t>1523-03-10</t>
  </si>
  <si>
    <t>Leicestershire, Claxton [Long Clawson]</t>
  </si>
  <si>
    <t>Church-taking, Leicestershire, Claxton [Long Clawson], St. Remigius</t>
  </si>
  <si>
    <t>965</t>
  </si>
  <si>
    <t>1412-08-26</t>
  </si>
  <si>
    <t>TNA, JUST 2/61, rot. 6</t>
  </si>
  <si>
    <t>1235</t>
  </si>
  <si>
    <t>951</t>
  </si>
  <si>
    <t>1534-10-19</t>
  </si>
  <si>
    <t>Buckinghamshire, Stony Stratford</t>
  </si>
  <si>
    <t>885</t>
  </si>
  <si>
    <t>1527-06-08</t>
  </si>
  <si>
    <t>Yorkshire, Pickhill</t>
  </si>
  <si>
    <t>476</t>
  </si>
  <si>
    <t>Oxfordshire, Banbury</t>
  </si>
  <si>
    <t>474</t>
  </si>
  <si>
    <t>1479-12-14</t>
  </si>
  <si>
    <t>SDSB, 161-62</t>
  </si>
  <si>
    <t>437</t>
  </si>
  <si>
    <t>1486-04-04</t>
  </si>
  <si>
    <t>Middlesex, Kensington</t>
  </si>
  <si>
    <t>328</t>
  </si>
  <si>
    <t>1511-03-29</t>
  </si>
  <si>
    <t>Nottinghamshire, South [?]</t>
  </si>
  <si>
    <t>512</t>
  </si>
  <si>
    <t>1516-05-28</t>
  </si>
  <si>
    <t>1236</t>
  </si>
  <si>
    <t>1489-01-25</t>
  </si>
  <si>
    <t>1343</t>
  </si>
  <si>
    <t>1283</t>
  </si>
  <si>
    <t>LMA, CLA/024/02/003/41</t>
  </si>
  <si>
    <t>1237</t>
  </si>
  <si>
    <t>Yorkshire, Welwick</t>
  </si>
  <si>
    <t>315</t>
  </si>
  <si>
    <t>1510-12-24</t>
  </si>
  <si>
    <t>Berkshire, Bodmin</t>
  </si>
  <si>
    <t>744</t>
  </si>
  <si>
    <t>TNA, KB 9/230A, mm. 72-73</t>
  </si>
  <si>
    <t>Oxfordshire, Wendlebury</t>
  </si>
  <si>
    <t>933</t>
  </si>
  <si>
    <t>1531-03-15</t>
  </si>
  <si>
    <t>TNA, KB 9/517, m. 90</t>
  </si>
  <si>
    <t>1100</t>
  </si>
  <si>
    <t>1052</t>
  </si>
  <si>
    <t>Cheshire, Waverton</t>
  </si>
  <si>
    <t>Lincolnshire, Binbrook</t>
  </si>
  <si>
    <t>347</t>
  </si>
  <si>
    <t>1491-03-15</t>
  </si>
  <si>
    <t>Yorkshire, Stamford Bridge</t>
  </si>
  <si>
    <t>321</t>
  </si>
  <si>
    <t>1511-07-18</t>
  </si>
  <si>
    <t>SDSB, 127-28</t>
  </si>
  <si>
    <t>Staffordshire, Tamworth</t>
  </si>
  <si>
    <t>Church-taking, London, All Hallows Bread Street</t>
  </si>
  <si>
    <t>905</t>
  </si>
  <si>
    <t>1527-04-12</t>
  </si>
  <si>
    <t>TNA, KB 9/506/1, m. 115-16; KB 27/1067, rex m. 4</t>
  </si>
  <si>
    <t>1238</t>
  </si>
  <si>
    <t>cook</t>
  </si>
  <si>
    <t>375</t>
  </si>
  <si>
    <t>1071</t>
  </si>
  <si>
    <t>616</t>
  </si>
  <si>
    <t>1527-04-01</t>
  </si>
  <si>
    <t>Northamptonshire, Wellingborough</t>
  </si>
  <si>
    <t>Church-taking, Northamptonshire, Finedon</t>
  </si>
  <si>
    <t>830</t>
  </si>
  <si>
    <t>1519-10-06</t>
  </si>
  <si>
    <t>TNA, KB 9/477, m. 98</t>
  </si>
  <si>
    <t>219</t>
  </si>
  <si>
    <t>1519-03-31</t>
  </si>
  <si>
    <t>SDSB, 81</t>
  </si>
  <si>
    <t>Somerset, Norton</t>
  </si>
  <si>
    <t>stringer</t>
  </si>
  <si>
    <t>SJJ: Preceptory of Minchin Buckland, Somerset</t>
  </si>
  <si>
    <t>828</t>
  </si>
  <si>
    <t>1517-08-05</t>
  </si>
  <si>
    <t>Yorkshire, Ampleforth</t>
  </si>
  <si>
    <t>1075</t>
  </si>
  <si>
    <t>255</t>
  </si>
  <si>
    <t>1515-03-19</t>
  </si>
  <si>
    <t>564</t>
  </si>
  <si>
    <t>1523-11-29</t>
  </si>
  <si>
    <t>Yorkshire, Hilton[?]</t>
  </si>
  <si>
    <t>26</t>
  </si>
  <si>
    <t>1484-06-14</t>
  </si>
  <si>
    <t>Cambridgeshire, Cambridge</t>
  </si>
  <si>
    <t>1079</t>
  </si>
  <si>
    <t>clerk (Master)</t>
  </si>
  <si>
    <t>Church-taking, Wiltshire, Salisbury, St. Nicholas</t>
  </si>
  <si>
    <t>730</t>
  </si>
  <si>
    <t>1425-09-04</t>
  </si>
  <si>
    <t>TNA, KB 9/222/1, m. 39-40</t>
  </si>
  <si>
    <t>Yorkshire, Slingsby</t>
  </si>
  <si>
    <t>372</t>
  </si>
  <si>
    <t>Yorkshire, Ware[?]</t>
  </si>
  <si>
    <t>Church-taking, Leicestershire, Dalby on the Wolds[?], St. John the Baptist</t>
  </si>
  <si>
    <t>966</t>
  </si>
  <si>
    <t>1400-06-01</t>
  </si>
  <si>
    <t>TNA, JUST 2/61, rot. 8</t>
  </si>
  <si>
    <t>17</t>
  </si>
  <si>
    <t>1479-12-06</t>
  </si>
  <si>
    <t>Yorkshire, Horsforth</t>
  </si>
  <si>
    <t>102</t>
  </si>
  <si>
    <t>1505-05-22</t>
  </si>
  <si>
    <t>SDSB, 42, 47</t>
  </si>
  <si>
    <t>227</t>
  </si>
  <si>
    <t>1519-10-31</t>
  </si>
  <si>
    <t xml:space="preserve">Lincolnshire, Goulceby </t>
  </si>
  <si>
    <t>590</t>
  </si>
  <si>
    <t>1525-04-03</t>
  </si>
  <si>
    <t>Cistercian monk</t>
  </si>
  <si>
    <t>Apostasy</t>
  </si>
  <si>
    <t>Northamptonshire, Althorp</t>
  </si>
  <si>
    <t>Church-taking, Northamptonshire, Northampton, All Saints</t>
  </si>
  <si>
    <t>852</t>
  </si>
  <si>
    <t>1523-02-03</t>
  </si>
  <si>
    <t>TNA, KB 9/490, mm. 43-44</t>
  </si>
  <si>
    <t>Suffolk Leiston[?]</t>
  </si>
  <si>
    <t>308</t>
  </si>
  <si>
    <t>1510-08-16</t>
  </si>
  <si>
    <t>Yorkshire, Great Ouseburn</t>
  </si>
  <si>
    <t>259</t>
  </si>
  <si>
    <t>1505-01-01</t>
  </si>
  <si>
    <t>684</t>
  </si>
  <si>
    <t>938</t>
  </si>
  <si>
    <t>TNA, KB 9/519, m. 32</t>
  </si>
  <si>
    <t>1054</t>
  </si>
  <si>
    <t>bedmaker</t>
  </si>
  <si>
    <t>629</t>
  </si>
  <si>
    <t>1529-04-12</t>
  </si>
  <si>
    <t>Durham, Gwesso[?]</t>
  </si>
  <si>
    <t>247</t>
  </si>
  <si>
    <t>Northamptonshire, Thorpe-Lubenham</t>
  </si>
  <si>
    <t>Church-taking, Northamptonshire, Northampton, Blackfriars</t>
  </si>
  <si>
    <t>851</t>
  </si>
  <si>
    <t>1523-01-05</t>
  </si>
  <si>
    <t>TNA, KB 9/490, mm. 42, 45</t>
  </si>
  <si>
    <t>Somerset, Wells</t>
  </si>
  <si>
    <t>798</t>
  </si>
  <si>
    <t>Bishop of Ely</t>
  </si>
  <si>
    <t>1291</t>
  </si>
  <si>
    <t>Oxfordshire, Nettlebed</t>
  </si>
  <si>
    <t>priest, curate of St. Margaret's Westminster</t>
  </si>
  <si>
    <t>1282</t>
  </si>
  <si>
    <t>TNA, SP 1/445, fol. 63 (L&amp;P, Add. 1/2:575)</t>
  </si>
  <si>
    <t>350</t>
  </si>
  <si>
    <t>1501-06-19</t>
  </si>
  <si>
    <t>7</t>
  </si>
  <si>
    <t>1478-10-25</t>
  </si>
  <si>
    <t>Yorkshire, Tunstall</t>
  </si>
  <si>
    <t>108</t>
  </si>
  <si>
    <t>1505-09-01</t>
  </si>
  <si>
    <t>SDSB</t>
  </si>
  <si>
    <t>Lincolnshire, Belchford</t>
  </si>
  <si>
    <t>226</t>
  </si>
  <si>
    <t>1519-10-27</t>
  </si>
  <si>
    <t>298</t>
  </si>
  <si>
    <t>1509-01-16</t>
  </si>
  <si>
    <t>king's servant</t>
  </si>
  <si>
    <t>1140</t>
  </si>
  <si>
    <t>SP 1/43, fols 6r-7r (L&amp;P, 4:2:1510)</t>
  </si>
  <si>
    <t>Yorkshire, Knaresborough</t>
  </si>
  <si>
    <t>Church-taking, Yorkshire, Kellington</t>
  </si>
  <si>
    <t>927</t>
  </si>
  <si>
    <t xml:space="preserve">TNA, KB 9/514, m. 110 </t>
  </si>
  <si>
    <t>Church-taking, Yorkshire, Birkin</t>
  </si>
  <si>
    <t>929</t>
  </si>
  <si>
    <t>TNA, KB 9/514, m. 118; KB 29/162, m. 19</t>
  </si>
  <si>
    <t>blacksmith</t>
  </si>
  <si>
    <t>955</t>
  </si>
  <si>
    <t>1533-09-26</t>
  </si>
  <si>
    <t>TNA, KB 9/549 mm. 56-57; TNA, KB 29/166, m. 12dl KB 29/173, m. 33d-34, 36; KB 27/1118, rex m. 2.</t>
  </si>
  <si>
    <t>1239</t>
  </si>
  <si>
    <t>1186</t>
  </si>
  <si>
    <t>Church-taking, London, St. Martin Outwich</t>
  </si>
  <si>
    <t>771</t>
  </si>
  <si>
    <t>1491-09-26</t>
  </si>
  <si>
    <t>TNA, KB 9/391, mm. 78-79</t>
  </si>
  <si>
    <t>1085</t>
  </si>
  <si>
    <t>TNA, C 1/78/1</t>
  </si>
  <si>
    <t>gunner</t>
  </si>
  <si>
    <t>917</t>
  </si>
  <si>
    <t>1527-10-12</t>
  </si>
  <si>
    <t>TNA, KB 9/509, mm. 153-54; KB 29/161, mm. 1d, 13d; KB 27/1071, rex m. 1</t>
  </si>
  <si>
    <t>114</t>
  </si>
  <si>
    <t>1506-11-06</t>
  </si>
  <si>
    <t>SDSB, 46</t>
  </si>
  <si>
    <t>Yorkshire, Goodmanham</t>
  </si>
  <si>
    <t>268</t>
  </si>
  <si>
    <t>1505-01-29</t>
  </si>
  <si>
    <t>368</t>
  </si>
  <si>
    <t>546</t>
  </si>
  <si>
    <t>1522-03-12</t>
  </si>
  <si>
    <t>Yorkshire, Kirklington[?]</t>
  </si>
  <si>
    <t>416</t>
  </si>
  <si>
    <t>1491-02-17</t>
  </si>
  <si>
    <t>SDSB, 148-49</t>
  </si>
  <si>
    <t>Yorkshire, Pollington</t>
  </si>
  <si>
    <t>spinster</t>
  </si>
  <si>
    <t>292</t>
  </si>
  <si>
    <t>1511-03-12</t>
  </si>
  <si>
    <t>Yorkshire, Huddersfield</t>
  </si>
  <si>
    <t>488</t>
  </si>
  <si>
    <t>SDSB, 165</t>
  </si>
  <si>
    <t>Warwickshire, Warwick</t>
  </si>
  <si>
    <t>1116</t>
  </si>
  <si>
    <t>fustian shearer</t>
  </si>
  <si>
    <t>319</t>
  </si>
  <si>
    <t>1511-03-10</t>
  </si>
  <si>
    <t>Yorkshire, Skirlaugh</t>
  </si>
  <si>
    <t>490</t>
  </si>
  <si>
    <t>1482-11-08</t>
  </si>
  <si>
    <t>Northumberland, Errington</t>
  </si>
  <si>
    <t>68</t>
  </si>
  <si>
    <t>1496-07-07</t>
  </si>
  <si>
    <t>SDSB, 29-30</t>
  </si>
  <si>
    <t>1187</t>
  </si>
  <si>
    <t>645</t>
  </si>
  <si>
    <t>1530-01-14</t>
  </si>
  <si>
    <t>Durham, Chester le Street</t>
  </si>
  <si>
    <t>640</t>
  </si>
  <si>
    <t>1519-07-04</t>
  </si>
  <si>
    <t>Yorkshire, Forcett</t>
  </si>
  <si>
    <t>5</t>
  </si>
  <si>
    <t>1477-10-07</t>
  </si>
  <si>
    <t>SDSB, 3</t>
  </si>
  <si>
    <t>Durham, Hexham[?]</t>
  </si>
  <si>
    <t>18</t>
  </si>
  <si>
    <t>1479-12-07</t>
  </si>
  <si>
    <t>SDSB, 8</t>
  </si>
  <si>
    <t>Buckinghamshire, Simpson</t>
  </si>
  <si>
    <t>Church-taking, Buckinghamshire, Simpson</t>
  </si>
  <si>
    <t>838</t>
  </si>
  <si>
    <t>TNA, KB 9/485, m. 36-37</t>
  </si>
  <si>
    <t>271</t>
  </si>
  <si>
    <t>1507-01-15</t>
  </si>
  <si>
    <t>Church-taking, Sussex, East Grinstead</t>
  </si>
  <si>
    <t>719</t>
  </si>
  <si>
    <t>1412-06-03</t>
  </si>
  <si>
    <t>TNA, KB 9/199, m. 23</t>
  </si>
  <si>
    <t>Lancashire, Padiham[?]</t>
  </si>
  <si>
    <t>Church-taking, Derbyshire, Chapel-en-le-Frith</t>
  </si>
  <si>
    <t>855</t>
  </si>
  <si>
    <t>1524-07-07</t>
  </si>
  <si>
    <t>TNA, KB 9/495, m. 23</t>
  </si>
  <si>
    <t>Surrey, Wandsworth</t>
  </si>
  <si>
    <t>287</t>
  </si>
  <si>
    <t>1503-03-20</t>
  </si>
  <si>
    <t>1064</t>
  </si>
  <si>
    <t>415</t>
  </si>
  <si>
    <t>Kent, Worth</t>
  </si>
  <si>
    <t>Sandwich, Carmelite priory</t>
  </si>
  <si>
    <t>860</t>
  </si>
  <si>
    <t>1524-09-02</t>
  </si>
  <si>
    <t>TNA, KB 9/497, m. 80</t>
  </si>
  <si>
    <t>Knight; Speaker of the House of Commons</t>
  </si>
  <si>
    <t>87</t>
  </si>
  <si>
    <t>1451-11-23</t>
  </si>
  <si>
    <t>1059</t>
  </si>
  <si>
    <t>721</t>
  </si>
  <si>
    <t>1410-11-05</t>
  </si>
  <si>
    <t>TNA, KB 9/201/4, m. 12</t>
  </si>
  <si>
    <t>345</t>
  </si>
  <si>
    <t>1513-05-12</t>
  </si>
  <si>
    <t>Cumbria, Holme Cultram</t>
  </si>
  <si>
    <t>212</t>
  </si>
  <si>
    <t>1518-05-25</t>
  </si>
  <si>
    <t>SDSB, 79</t>
  </si>
  <si>
    <t>280</t>
  </si>
  <si>
    <t>1502-03-10</t>
  </si>
  <si>
    <t>702</t>
  </si>
  <si>
    <t>1538-06-17</t>
  </si>
  <si>
    <t>Lincolnshire, Pickworth</t>
  </si>
  <si>
    <t>357</t>
  </si>
  <si>
    <t>1500-01-10</t>
  </si>
  <si>
    <t>SDSB, 135-36</t>
  </si>
  <si>
    <t>1259</t>
  </si>
  <si>
    <t>TNA, SP 1/79, fol. 59 (L&amp;P, 6:478)</t>
  </si>
  <si>
    <t>Yorkshire, Rotherham</t>
  </si>
  <si>
    <t>262</t>
  </si>
  <si>
    <t>1505-03-19</t>
  </si>
  <si>
    <t>1240</t>
  </si>
  <si>
    <t>undersheriff's servant</t>
  </si>
  <si>
    <t>899</t>
  </si>
  <si>
    <t>1528-04-16</t>
  </si>
  <si>
    <t>TNA, KB 9/506/1, mm. 43-44; KB 27/1067, rex m. 3</t>
  </si>
  <si>
    <t>Church-taking, Northamptonshire, Daventry, St. Augustine's Priory</t>
  </si>
  <si>
    <t>1340</t>
  </si>
  <si>
    <t>1475-09-03</t>
  </si>
  <si>
    <t>TNA, KB 9/362, m. 42</t>
  </si>
  <si>
    <t>776</t>
  </si>
  <si>
    <t>1494-08-17</t>
  </si>
  <si>
    <t>TNA, KB 9/406, mm 5-6</t>
  </si>
  <si>
    <t>Kent, Elmstone</t>
  </si>
  <si>
    <t>Church-taking, London, St. Botulph without Bishopsgate</t>
  </si>
  <si>
    <t>746</t>
  </si>
  <si>
    <t>1440-04-14</t>
  </si>
  <si>
    <t>Nottinghamshire, Radcliffe on Trent</t>
  </si>
  <si>
    <t>SJJ: Unspecified house in Notts.</t>
  </si>
  <si>
    <t>1098</t>
  </si>
  <si>
    <t>1518-06-11</t>
  </si>
  <si>
    <t>Yorkshire, Enderby</t>
  </si>
  <si>
    <t>Leicester, Greyfriars</t>
  </si>
  <si>
    <t>881</t>
  </si>
  <si>
    <t>1526-05-28</t>
  </si>
  <si>
    <t>TNA, KB 9/502, mm. 90, 145, 146</t>
  </si>
  <si>
    <t>1241</t>
  </si>
  <si>
    <t>932</t>
  </si>
  <si>
    <t>1530-03-11</t>
  </si>
  <si>
    <t>Yorkshire, Reighton</t>
  </si>
  <si>
    <t>522</t>
  </si>
  <si>
    <t>1516-10-23</t>
  </si>
  <si>
    <t>784</t>
  </si>
  <si>
    <t>1502-11-06</t>
  </si>
  <si>
    <t>393</t>
  </si>
  <si>
    <t>1498-03-09</t>
  </si>
  <si>
    <t>Yorkshire, Flamborough</t>
  </si>
  <si>
    <t>402</t>
  </si>
  <si>
    <t>Northumberland, Barrasford, Chollerton</t>
  </si>
  <si>
    <t>165</t>
  </si>
  <si>
    <t>1513-01-27</t>
  </si>
  <si>
    <t>Northamptonshire, Old Stratford</t>
  </si>
  <si>
    <t>Church-taking, Northamptonshire</t>
  </si>
  <si>
    <t>1031</t>
  </si>
  <si>
    <t>Kent, Sutton Valence</t>
  </si>
  <si>
    <t>862</t>
  </si>
  <si>
    <t>1525-05-02</t>
  </si>
  <si>
    <t>TNA, KB 9/499, m. 52</t>
  </si>
  <si>
    <t>Lincolnshire, Rigsby[?]</t>
  </si>
  <si>
    <t>embroiderer</t>
  </si>
  <si>
    <t>Church-taking, Yorkshire, Ingleton</t>
  </si>
  <si>
    <t>861</t>
  </si>
  <si>
    <t>1525-03-01</t>
  </si>
  <si>
    <t>TNA, KB 9/499, m. 29</t>
  </si>
  <si>
    <t>Lincolnshire, Lokkeswold[?]</t>
  </si>
  <si>
    <t>webster</t>
  </si>
  <si>
    <t>346</t>
  </si>
  <si>
    <t>1513-10-11</t>
  </si>
  <si>
    <t>hatmaker</t>
  </si>
  <si>
    <t>382</t>
  </si>
  <si>
    <t>1497-04-02</t>
  </si>
  <si>
    <t>Yorkshire, Driffield</t>
  </si>
  <si>
    <t>380</t>
  </si>
  <si>
    <t>1496-07-13</t>
  </si>
  <si>
    <t>Yorkshire, Cowesby [near Thirsk]</t>
  </si>
  <si>
    <t>38</t>
  </si>
  <si>
    <t>1490-11-12</t>
  </si>
  <si>
    <t>SDSB, 16</t>
  </si>
  <si>
    <t>Essex, Chipstead[?]</t>
  </si>
  <si>
    <t>28</t>
  </si>
  <si>
    <t>1485-02-07</t>
  </si>
  <si>
    <t>Derbyshire, Wall[?]</t>
  </si>
  <si>
    <t>448</t>
  </si>
  <si>
    <t>1490-09-04</t>
  </si>
  <si>
    <t>Yorkshire, Routh</t>
  </si>
  <si>
    <t>332</t>
  </si>
  <si>
    <t>1512-09-13</t>
  </si>
  <si>
    <t>Durham, Barnard Castle</t>
  </si>
  <si>
    <t>11</t>
  </si>
  <si>
    <t>1480-02-02</t>
  </si>
  <si>
    <t>Worcestershire, Pershore</t>
  </si>
  <si>
    <t>517</t>
  </si>
  <si>
    <t>747</t>
  </si>
  <si>
    <t>1444-01-06</t>
  </si>
  <si>
    <t>TNA, KB 9/244, m. 29</t>
  </si>
  <si>
    <t>Petitt</t>
  </si>
  <si>
    <t>Worcestershire, Wolwyk or Colwyk[?]</t>
  </si>
  <si>
    <t>Church-taking, Worcestershire, Kempsey</t>
  </si>
  <si>
    <t>997</t>
  </si>
  <si>
    <t>1499-09-20</t>
  </si>
  <si>
    <t>TNA, KB 9/445, m. 6d; KB 27/990, rex m. 14; KB 29/138, m. 22d; KB 27/993, rex m. 9.</t>
  </si>
  <si>
    <t>Kent, Deal</t>
  </si>
  <si>
    <t>810</t>
  </si>
  <si>
    <t>1513-09-21</t>
  </si>
  <si>
    <t>TNA, KB 9/465, m. 122</t>
  </si>
  <si>
    <t>693</t>
  </si>
  <si>
    <t>1536-07-10</t>
  </si>
  <si>
    <t>Church-taking, Yorkshire, Newland</t>
  </si>
  <si>
    <t>1015</t>
  </si>
  <si>
    <t>1536-03-04</t>
  </si>
  <si>
    <t>Hertfordshire, Hertford Heath</t>
  </si>
  <si>
    <t>saddler</t>
  </si>
  <si>
    <t>842</t>
  </si>
  <si>
    <t>1521-07-04</t>
  </si>
  <si>
    <t>TNA, KB 9/488, m. 9-10</t>
  </si>
  <si>
    <t>1160</t>
  </si>
  <si>
    <t>Church-taking, Somerset, Limington</t>
  </si>
  <si>
    <t>1281</t>
  </si>
  <si>
    <t>TNA, SP 1/237, fol 151v (L&amp;P, 1/1:261]</t>
  </si>
  <si>
    <t>529</t>
  </si>
  <si>
    <t>1517-05-25</t>
  </si>
  <si>
    <t>SDSB, 173; Thornley, "Sanctuary Registers at Beverley," 395</t>
  </si>
  <si>
    <t>782</t>
  </si>
  <si>
    <t>1501-05-17</t>
  </si>
  <si>
    <t>TNA, KB 9/426, m. 63</t>
  </si>
  <si>
    <t>Church-taking, London, Charterhouse</t>
  </si>
  <si>
    <t>749</t>
  </si>
  <si>
    <t>1444-01-24</t>
  </si>
  <si>
    <t>TNA, KB 9/246, m. 3</t>
  </si>
  <si>
    <t>Yorkshire, North Cowton</t>
  </si>
  <si>
    <t>131</t>
  </si>
  <si>
    <t>1508-06-05</t>
  </si>
  <si>
    <t>327</t>
  </si>
  <si>
    <t>1512-03-23</t>
  </si>
  <si>
    <t>638</t>
  </si>
  <si>
    <t>Yorkshire, Minskip</t>
  </si>
  <si>
    <t>1374</t>
  </si>
  <si>
    <t>1507-06-11</t>
  </si>
  <si>
    <t>1029</t>
  </si>
  <si>
    <t>Church-taking, London, St. Botulph without Aldgate</t>
  </si>
  <si>
    <t>769</t>
  </si>
  <si>
    <t>1490-03-28</t>
  </si>
  <si>
    <t>Yorkshire, Warthill</t>
  </si>
  <si>
    <t>680</t>
  </si>
  <si>
    <t>1534-06-05</t>
  </si>
  <si>
    <t>Rutland, Oakham[?]</t>
  </si>
  <si>
    <t>593</t>
  </si>
  <si>
    <t>1525-10-02</t>
  </si>
  <si>
    <t>Yorkshire, Reedness, Whitgift</t>
  </si>
  <si>
    <t>581</t>
  </si>
  <si>
    <t>1524-08-29</t>
  </si>
  <si>
    <t>Church-taking, Northamptonshire, Weedon Bec SS Peter and Paul</t>
  </si>
  <si>
    <t>900</t>
  </si>
  <si>
    <t>1527-12-10</t>
  </si>
  <si>
    <t>TNA, KB 9/506/1, m. 51</t>
  </si>
  <si>
    <t>Kent, St. Mary Hoo</t>
  </si>
  <si>
    <t>harper</t>
  </si>
  <si>
    <t>SJJ: Hospitaller cloak</t>
  </si>
  <si>
    <t>986</t>
  </si>
  <si>
    <t>1506-09-22</t>
  </si>
  <si>
    <t xml:space="preserve">Lincolnshire, Doddington </t>
  </si>
  <si>
    <t>736</t>
  </si>
  <si>
    <t>1427-08-10</t>
  </si>
  <si>
    <t>TNA, KB 9/223/2, m. 58</t>
  </si>
  <si>
    <t>Yorkshire, Batley[?]</t>
  </si>
  <si>
    <t>450</t>
  </si>
  <si>
    <t>1492-03-29</t>
  </si>
  <si>
    <t>Church-taking, Gloucestershire, Gloucester, Holy Trinity</t>
  </si>
  <si>
    <t>1327</t>
  </si>
  <si>
    <t>1429-08-11</t>
  </si>
  <si>
    <t>TNA, KB 9/246, m. 09-10</t>
  </si>
  <si>
    <t>54</t>
  </si>
  <si>
    <t>1494-03-17</t>
  </si>
  <si>
    <t>Lincolnshire, Epworth</t>
  </si>
  <si>
    <t>502</t>
  </si>
  <si>
    <t>Norfolk, Acle</t>
  </si>
  <si>
    <t>379</t>
  </si>
  <si>
    <t>1496-03-12</t>
  </si>
  <si>
    <t>Norfolk, Wiveton</t>
  </si>
  <si>
    <t>354</t>
  </si>
  <si>
    <t>1501-10-10</t>
  </si>
  <si>
    <t>483</t>
  </si>
  <si>
    <t>1481-09-22</t>
  </si>
  <si>
    <t>Staffordshire, Burton upon Trent</t>
  </si>
  <si>
    <t>610</t>
  </si>
  <si>
    <t>1527-03-04</t>
  </si>
  <si>
    <t>154</t>
  </si>
  <si>
    <t>1511-07-05</t>
  </si>
  <si>
    <t>SDSB, 60</t>
  </si>
  <si>
    <t>314</t>
  </si>
  <si>
    <t>1510-12-18</t>
  </si>
  <si>
    <t>Northamptonshire, Kettering</t>
  </si>
  <si>
    <t>1053</t>
  </si>
  <si>
    <t>1257</t>
  </si>
  <si>
    <t>TNA, SP 3/3, fol. 129</t>
  </si>
  <si>
    <t>79</t>
  </si>
  <si>
    <t>1502-08-09</t>
  </si>
  <si>
    <t>SDSB, 34-35</t>
  </si>
  <si>
    <t>Yorkshire, Rawdon</t>
  </si>
  <si>
    <t>Church-taking, Yorkshire, Guiseley</t>
  </si>
  <si>
    <t>807</t>
  </si>
  <si>
    <t>1513-03-04</t>
  </si>
  <si>
    <t>TNA, KB 9/463, m. 40</t>
  </si>
  <si>
    <t>639</t>
  </si>
  <si>
    <t>651</t>
  </si>
  <si>
    <t>1531-01-23</t>
  </si>
  <si>
    <t>Lancashire, Bury</t>
  </si>
  <si>
    <t>653</t>
  </si>
  <si>
    <t>1531-02-27</t>
  </si>
  <si>
    <t>342</t>
  </si>
  <si>
    <t>1513-03-18</t>
  </si>
  <si>
    <t>Yorkshire, Everstow[?]</t>
  </si>
  <si>
    <t>631</t>
  </si>
  <si>
    <t>1530-01-10</t>
  </si>
  <si>
    <t>710</t>
  </si>
  <si>
    <t>1399-06-29</t>
  </si>
  <si>
    <t>TNA, KB 9/184/2, m. 11; KB 27/557, rex m. 6d</t>
  </si>
  <si>
    <t>hosteler</t>
  </si>
  <si>
    <t>1017</t>
  </si>
  <si>
    <t>1537-05-04</t>
  </si>
  <si>
    <t>TNA, KB 27/1109, rex m. 14; KB 29/171, mm. 29, 32</t>
  </si>
  <si>
    <t>Northumberland, Fowberry</t>
  </si>
  <si>
    <t>207</t>
  </si>
  <si>
    <t>SDSB, 77; TNA, SP 1/23, fol. 229 (L&amp;P, 3/2:822)</t>
  </si>
  <si>
    <t>210</t>
  </si>
  <si>
    <t>1517-11-10</t>
  </si>
  <si>
    <t>SDSB, 78; TNA, SP 1/23, fol. 229 (L&amp;P, 3/2:822)</t>
  </si>
  <si>
    <t>Middlesex, Hendon</t>
  </si>
  <si>
    <t>Church-taking, London, St. Olave Old Jewry</t>
  </si>
  <si>
    <t>768</t>
  </si>
  <si>
    <t>1490-02-06</t>
  </si>
  <si>
    <t>Lancashire, Aldingham</t>
  </si>
  <si>
    <t xml:space="preserve">Church-taking, Derbyshire </t>
  </si>
  <si>
    <t>1073</t>
  </si>
  <si>
    <t>TNA, KB 29/170, m. 1d</t>
  </si>
  <si>
    <t>Yorkshire, Cropton, Pickering</t>
  </si>
  <si>
    <t>37</t>
  </si>
  <si>
    <t>1490-10-25</t>
  </si>
  <si>
    <t>SDSB, 15-16</t>
  </si>
  <si>
    <t>183</t>
  </si>
  <si>
    <t>1515-09-28</t>
  </si>
  <si>
    <t>Yorkshire, Pontefract[?]</t>
  </si>
  <si>
    <t>204</t>
  </si>
  <si>
    <t>1517-06-14</t>
  </si>
  <si>
    <t>Nottinghamshire, Warsop</t>
  </si>
  <si>
    <t>1055</t>
  </si>
  <si>
    <t>Lincolnshire, Bishopbridge[?]</t>
  </si>
  <si>
    <t>307</t>
  </si>
  <si>
    <t>1515-02-13</t>
  </si>
  <si>
    <t>Yorkshire, Lockington</t>
  </si>
  <si>
    <t>617</t>
  </si>
  <si>
    <t>1527-05-10</t>
  </si>
  <si>
    <t>Yorkshire, North Newbald</t>
  </si>
  <si>
    <t>573</t>
  </si>
  <si>
    <t>14</t>
  </si>
  <si>
    <t>1479-11-03</t>
  </si>
  <si>
    <t>Northumberland, Coastley, Hexham</t>
  </si>
  <si>
    <t>224</t>
  </si>
  <si>
    <t>1519-07-22</t>
  </si>
  <si>
    <t>SDSB, 83</t>
  </si>
  <si>
    <t>924</t>
  </si>
  <si>
    <t>1529-02-17</t>
  </si>
  <si>
    <t>TNA, KB 9/513, mm. 61-62; KB 29/162, mm. 10, 15; KB 27/1076, rex m. 7</t>
  </si>
  <si>
    <t>135</t>
  </si>
  <si>
    <t>1508-11-07</t>
  </si>
  <si>
    <t>SDSB, 53-54</t>
  </si>
  <si>
    <t>420</t>
  </si>
  <si>
    <t>1488-06-16</t>
  </si>
  <si>
    <t>SDSB, 149</t>
  </si>
  <si>
    <t>682</t>
  </si>
  <si>
    <t>1274</t>
  </si>
  <si>
    <t>TNA, SP 1/125, fol. 42r</t>
  </si>
  <si>
    <t>Cumbria, Bassenthwaite</t>
  </si>
  <si>
    <t>57</t>
  </si>
  <si>
    <t>1495-03-08</t>
  </si>
  <si>
    <t>SDSB, 25</t>
  </si>
  <si>
    <t>175</t>
  </si>
  <si>
    <t>1515-03-07</t>
  </si>
  <si>
    <t>304</t>
  </si>
  <si>
    <t>1509-08-06</t>
  </si>
  <si>
    <t>SDSB, 123-24</t>
  </si>
  <si>
    <t>wool dryer</t>
  </si>
  <si>
    <t>555</t>
  </si>
  <si>
    <t>Hampshire, Upper Enham[?]</t>
  </si>
  <si>
    <t>667</t>
  </si>
  <si>
    <t>1533-02-21</t>
  </si>
  <si>
    <t>Yorkshire, Hauxwell, Richmond</t>
  </si>
  <si>
    <t>191</t>
  </si>
  <si>
    <t>1515-03-31</t>
  </si>
  <si>
    <t>SDSB, 72</t>
  </si>
  <si>
    <t>Northumberland, [Hedgeley?]</t>
  </si>
  <si>
    <t>112</t>
  </si>
  <si>
    <t>1506-08-12</t>
  </si>
  <si>
    <t>SDSB, 45-46</t>
  </si>
  <si>
    <t>329</t>
  </si>
  <si>
    <t>1512-06-07</t>
  </si>
  <si>
    <t>1093</t>
  </si>
  <si>
    <t>673</t>
  </si>
  <si>
    <t>1533-11-05</t>
  </si>
  <si>
    <t>SDSB, 203-4</t>
  </si>
  <si>
    <t>Church-taking, Yorkshire, Pontefract, Blackfriars</t>
  </si>
  <si>
    <t>849</t>
  </si>
  <si>
    <t>1522-07-13</t>
  </si>
  <si>
    <t>TNA, KB 9/489, m. 35</t>
  </si>
  <si>
    <t>1272</t>
  </si>
  <si>
    <t>869</t>
  </si>
  <si>
    <t>1525-07-29</t>
  </si>
  <si>
    <t>TNA, KB 9/501/1, m. 90</t>
  </si>
  <si>
    <t>Yorkshire, Cotness</t>
  </si>
  <si>
    <t>1299</t>
  </si>
  <si>
    <t>Yorkshire, Kirby upon Wold</t>
  </si>
  <si>
    <t>580</t>
  </si>
  <si>
    <t>baxter</t>
  </si>
  <si>
    <t>21</t>
  </si>
  <si>
    <t>1482-01-18</t>
  </si>
  <si>
    <t>Durham, Stockton-on-Tees</t>
  </si>
  <si>
    <t>463</t>
  </si>
  <si>
    <t>1493-09-08</t>
  </si>
  <si>
    <t>Church-taking, Berkshire, Bray</t>
  </si>
  <si>
    <t>1371</t>
  </si>
  <si>
    <t>1507-08-26</t>
  </si>
  <si>
    <t>Westmorland, Burtergill, Warcop</t>
  </si>
  <si>
    <t>95</t>
  </si>
  <si>
    <t>1504-03-07</t>
  </si>
  <si>
    <t>1300</t>
  </si>
  <si>
    <t>Yorkshire, Paull, Holderness</t>
  </si>
  <si>
    <t>318</t>
  </si>
  <si>
    <t>1511-04-14</t>
  </si>
  <si>
    <t>Derbyshire, Doveridge[?]</t>
  </si>
  <si>
    <t>priest, vicar</t>
  </si>
  <si>
    <t>Church-taking, Derbyshire, Doveridge</t>
  </si>
  <si>
    <t>705</t>
  </si>
  <si>
    <t>TNA, KB 9/12/1, m. 7</t>
  </si>
  <si>
    <t>woolpacker</t>
  </si>
  <si>
    <t>1117</t>
  </si>
  <si>
    <t>York Blackfriars</t>
  </si>
  <si>
    <t>827</t>
  </si>
  <si>
    <t>1518-04-15</t>
  </si>
  <si>
    <t>418</t>
  </si>
  <si>
    <t>1491-10-07</t>
  </si>
  <si>
    <t>Church-taking, Northamptonshire, Weldon</t>
  </si>
  <si>
    <t>901</t>
  </si>
  <si>
    <t>1527-09-10</t>
  </si>
  <si>
    <t>TNA, KB 9/506/1, m. 52</t>
  </si>
  <si>
    <t>Yorkshire, Leconfield</t>
  </si>
  <si>
    <t>274</t>
  </si>
  <si>
    <t>1506-08-01</t>
  </si>
  <si>
    <t>1109</t>
  </si>
  <si>
    <t>Rosser, Medieval Westminster, 156</t>
  </si>
  <si>
    <t>Yorkshire, Aysgarth</t>
  </si>
  <si>
    <t>220</t>
  </si>
  <si>
    <t>1519-05-30</t>
  </si>
  <si>
    <t>1161</t>
  </si>
  <si>
    <t>1018</t>
  </si>
  <si>
    <t>1537-12-09</t>
  </si>
  <si>
    <t>TNA, KB 27/1110, rex m. 7; TNA, KB 29/171, m. 27d, 40d; KB 29/173, m. 21d; SP 1/106, fol. 33 (L&amp;P, 11:138); L&amp;P, 15:567; 16:285, 287-88; 20:548</t>
  </si>
  <si>
    <t>Somerset, Bruton</t>
  </si>
  <si>
    <t>purser and glover</t>
  </si>
  <si>
    <t>Church-taking, Middlesex, Kensington, St. Mary</t>
  </si>
  <si>
    <t>786</t>
  </si>
  <si>
    <t>1510-05-13</t>
  </si>
  <si>
    <t>TNA, KB 9/454, m. 37; KB 9/467, m. 7; KB 27/966, m. 22</t>
  </si>
  <si>
    <t>Somerset, Minehead</t>
  </si>
  <si>
    <t>1262</t>
  </si>
  <si>
    <t>TNA, SP 1/82, fol. 202 (L&amp;P, 7:106)</t>
  </si>
  <si>
    <t>1162</t>
  </si>
  <si>
    <t>Buckinghamshire, Hanslope</t>
  </si>
  <si>
    <t>Church-taking, Hertfordshire, Tring</t>
  </si>
  <si>
    <t>845</t>
  </si>
  <si>
    <t>1521-11-18</t>
  </si>
  <si>
    <t>TNA, KB 9/488, m. 86</t>
  </si>
  <si>
    <t>Worcestershire, Hanley</t>
  </si>
  <si>
    <t>217</t>
  </si>
  <si>
    <t>1518-02-26</t>
  </si>
  <si>
    <t>613</t>
  </si>
  <si>
    <t>1529-03-15</t>
  </si>
  <si>
    <t>1062</t>
  </si>
  <si>
    <t>1000</t>
  </si>
  <si>
    <t>1511-07-25</t>
  </si>
  <si>
    <t>Sussex, Playden</t>
  </si>
  <si>
    <t>1045</t>
  </si>
  <si>
    <t>Yorkshire, Tickhill</t>
  </si>
  <si>
    <t>317</t>
  </si>
  <si>
    <t>1511-03-24</t>
  </si>
  <si>
    <t>Yorkshire, Alverthorpe[?]</t>
  </si>
  <si>
    <t>447</t>
  </si>
  <si>
    <t>1490-06-20</t>
  </si>
  <si>
    <t>477</t>
  </si>
  <si>
    <t>1484-02-13</t>
  </si>
  <si>
    <t>Kent, Staplehurst</t>
  </si>
  <si>
    <t>875</t>
  </si>
  <si>
    <t>1525-11-30</t>
  </si>
  <si>
    <t>TNA, KB 9/501/1, m. 104</t>
  </si>
  <si>
    <t>Yorkshire, Ecclesfield</t>
  </si>
  <si>
    <t>338</t>
  </si>
  <si>
    <t>311</t>
  </si>
  <si>
    <t>1510-10-28</t>
  </si>
  <si>
    <t>429</t>
  </si>
  <si>
    <t>1306</t>
  </si>
  <si>
    <t>636</t>
  </si>
  <si>
    <t>1519-04-11</t>
  </si>
  <si>
    <t>Yorkshire, Storthwaite</t>
  </si>
  <si>
    <t>404</t>
  </si>
  <si>
    <t>1499-04-05</t>
  </si>
  <si>
    <t>560</t>
  </si>
  <si>
    <t>Suffolk, Covehithe</t>
  </si>
  <si>
    <t>Church-taking, Suffolk, Gorleston</t>
  </si>
  <si>
    <t>864</t>
  </si>
  <si>
    <t>1525-12-26</t>
  </si>
  <si>
    <t>TNA, KB 9/501/1, m. 50</t>
  </si>
  <si>
    <t>Church-taking, Hampshire, Michildever, St. Mary</t>
  </si>
  <si>
    <t>818</t>
  </si>
  <si>
    <t>1520-07-20</t>
  </si>
  <si>
    <t>TNA, KB 9/484, m. 60</t>
  </si>
  <si>
    <t>Yorkshire, Askrigg</t>
  </si>
  <si>
    <t>76</t>
  </si>
  <si>
    <t>1500-12-19</t>
  </si>
  <si>
    <t>SDSB, 33-34</t>
  </si>
  <si>
    <t>1307</t>
  </si>
  <si>
    <t>1106</t>
  </si>
  <si>
    <t>Perjury</t>
  </si>
  <si>
    <t>1470-02-26</t>
  </si>
  <si>
    <t>LMA, DL/C/0205, fol. 59r</t>
  </si>
  <si>
    <t>Yorkshire, Ledston</t>
  </si>
  <si>
    <t>cartwright</t>
  </si>
  <si>
    <t>487</t>
  </si>
  <si>
    <t>1482-03-24</t>
  </si>
  <si>
    <t>117</t>
  </si>
  <si>
    <t>1507-06-09</t>
  </si>
  <si>
    <t>Norfolk, Walsingham; also of Kent, Hythe</t>
  </si>
  <si>
    <t>870</t>
  </si>
  <si>
    <t xml:space="preserve">TNA, KB 9/501/1, m. 91 </t>
  </si>
  <si>
    <t>671</t>
  </si>
  <si>
    <t>1533-08-19</t>
  </si>
  <si>
    <t>Lancashire, Warton</t>
  </si>
  <si>
    <t>486</t>
  </si>
  <si>
    <t>1481-11-26</t>
  </si>
  <si>
    <t>Yorkshire, Holm-end, Crosby</t>
  </si>
  <si>
    <t>83</t>
  </si>
  <si>
    <t>1502-12-24</t>
  </si>
  <si>
    <t>SDSB, 36</t>
  </si>
  <si>
    <t>Yorkshire, Barmby Moor</t>
  </si>
  <si>
    <t>572</t>
  </si>
  <si>
    <t>1524-04-25</t>
  </si>
  <si>
    <t>Yorkshire, Brompton, [or Usworth, Co. Durham?]</t>
  </si>
  <si>
    <t>124</t>
  </si>
  <si>
    <t>Ravishment</t>
  </si>
  <si>
    <t>1507-11-29</t>
  </si>
  <si>
    <t>SDSB, 50</t>
  </si>
  <si>
    <t>Ripon, Yorks.</t>
  </si>
  <si>
    <t>Kent, Sandhurst</t>
  </si>
  <si>
    <t>tanner, yeoman</t>
  </si>
  <si>
    <t>Church-taking, Middlesex, Westminster, St. Giles in the Fields</t>
  </si>
  <si>
    <t>907</t>
  </si>
  <si>
    <t>1528-05-06</t>
  </si>
  <si>
    <t>TNA, KB 9/508, m. 68</t>
  </si>
  <si>
    <t>Huntingdonshire, Sawtry</t>
  </si>
  <si>
    <t>Huntingdonshire, Sawtry Abbey</t>
  </si>
  <si>
    <t>1355</t>
  </si>
  <si>
    <t>TNA, KB 9/416, m. 59</t>
  </si>
  <si>
    <t>Kent, Ashford</t>
  </si>
  <si>
    <t>865</t>
  </si>
  <si>
    <t>TNA, KB 9/501/1, m. 86</t>
  </si>
  <si>
    <t>Lincolnshire, Canysburgh[?]</t>
  </si>
  <si>
    <t>251</t>
  </si>
  <si>
    <t>London[?]</t>
  </si>
  <si>
    <t>157</t>
  </si>
  <si>
    <t>1512-05-02</t>
  </si>
  <si>
    <t>534</t>
  </si>
  <si>
    <t>1517-08-25</t>
  </si>
  <si>
    <t>Yorkshire, Masham</t>
  </si>
  <si>
    <t>84</t>
  </si>
  <si>
    <t>1503-01-15</t>
  </si>
  <si>
    <t>SDSB, 37</t>
  </si>
  <si>
    <t>156</t>
  </si>
  <si>
    <t>1512-03-22</t>
  </si>
  <si>
    <t>1009</t>
  </si>
  <si>
    <t>1527-06-17</t>
  </si>
  <si>
    <t>1101</t>
  </si>
  <si>
    <t>Surrey, Kingston upon Thames</t>
  </si>
  <si>
    <t>426</t>
  </si>
  <si>
    <t>Sussex, Broadwater</t>
  </si>
  <si>
    <t>1044</t>
  </si>
  <si>
    <t>Northumberland, Stanton, Longhorsley</t>
  </si>
  <si>
    <t>202</t>
  </si>
  <si>
    <t>SDSB, 75-76</t>
  </si>
  <si>
    <t>528</t>
  </si>
  <si>
    <t>1517-04-08</t>
  </si>
  <si>
    <t>pouchmaker</t>
  </si>
  <si>
    <t>Middlesex, Colham</t>
  </si>
  <si>
    <t>Church-taking, Middlesex, Cowley</t>
  </si>
  <si>
    <t>711</t>
  </si>
  <si>
    <t>1400-11-08</t>
  </si>
  <si>
    <t>TNA, KB 9/185/2, m. 4</t>
  </si>
  <si>
    <t>790</t>
  </si>
  <si>
    <t>1509-07-23</t>
  </si>
  <si>
    <t>Northumberland, Newburn</t>
  </si>
  <si>
    <t>654</t>
  </si>
  <si>
    <t>1531-07-31</t>
  </si>
  <si>
    <t>Yorkshire, Knapton</t>
  </si>
  <si>
    <t>330</t>
  </si>
  <si>
    <t>1512-05-10</t>
  </si>
  <si>
    <t>SDSB, 129-30</t>
  </si>
  <si>
    <t>Middlesex, Southall</t>
  </si>
  <si>
    <t>Church-taking, Middlesex, Southall</t>
  </si>
  <si>
    <t>763</t>
  </si>
  <si>
    <t>1487-01-28</t>
  </si>
  <si>
    <t>TNA, KB 9/372, mm. 4-5</t>
  </si>
  <si>
    <t>Northamptonshire, King's Cliffe</t>
  </si>
  <si>
    <t>Church-taking, Northamptonshire, King's Cliffe</t>
  </si>
  <si>
    <t>823</t>
  </si>
  <si>
    <t>TNA, KB 9/474, m. 36</t>
  </si>
  <si>
    <t>Yorkshire, Anlaby</t>
  </si>
  <si>
    <t>586</t>
  </si>
  <si>
    <t>1525-01-28</t>
  </si>
  <si>
    <t>Norfolk, Saxthorpe</t>
  </si>
  <si>
    <t>676</t>
  </si>
  <si>
    <t>1534-10-10</t>
  </si>
  <si>
    <t>Hertfordshire, Hendon</t>
  </si>
  <si>
    <t>1050</t>
  </si>
  <si>
    <t>Yorkshire, Smeaton</t>
  </si>
  <si>
    <t>labourer, servant of Roger Vincent</t>
  </si>
  <si>
    <t>40</t>
  </si>
  <si>
    <t>1490-11-27</t>
  </si>
  <si>
    <t>Defence of employer</t>
  </si>
  <si>
    <t>520</t>
  </si>
  <si>
    <t>1516-12-05</t>
  </si>
  <si>
    <t>1294</t>
  </si>
  <si>
    <t>1509-10-24</t>
  </si>
  <si>
    <t>Hertfordshire, St. Albans</t>
  </si>
  <si>
    <t>currier (leather-dresser)</t>
  </si>
  <si>
    <t>Church-taking, Kent, Canterbury, St. Andrew</t>
  </si>
  <si>
    <t>1317</t>
  </si>
  <si>
    <t>1426-07-19</t>
  </si>
  <si>
    <t>Hanse</t>
  </si>
  <si>
    <t>merchant ("Easterling")</t>
  </si>
  <si>
    <t>1124</t>
  </si>
  <si>
    <t>TNA, SP 1/33, fol. 62 (L&amp;P, 4/1:429)</t>
  </si>
  <si>
    <t>yeoman; courtier</t>
  </si>
  <si>
    <t>Church-taking, London, All Hallows the Great</t>
  </si>
  <si>
    <t>1320</t>
  </si>
  <si>
    <t>1437-10-03</t>
  </si>
  <si>
    <t>TNA, KB 9/229/1, m. 32</t>
  </si>
  <si>
    <t>Yorkshire, Hornsea</t>
  </si>
  <si>
    <t>551</t>
  </si>
  <si>
    <t>1518-05-04</t>
  </si>
  <si>
    <t>Church-taking, Middlesex, Hanwell</t>
  </si>
  <si>
    <t>716</t>
  </si>
  <si>
    <t>1407-03-04</t>
  </si>
  <si>
    <t>TNA, KB 9/195/1, m. 11</t>
  </si>
  <si>
    <t>591</t>
  </si>
  <si>
    <t>1525-06-15</t>
  </si>
  <si>
    <t>1326</t>
  </si>
  <si>
    <t>1444-04-29</t>
  </si>
  <si>
    <t>1022</t>
  </si>
  <si>
    <t>1539-11-01</t>
  </si>
  <si>
    <t>Greyfriars, Coventry</t>
  </si>
  <si>
    <t>1112</t>
  </si>
  <si>
    <t>44</t>
  </si>
  <si>
    <t>1491-06-05</t>
  </si>
  <si>
    <t>Yorkshire, Wentworth</t>
  </si>
  <si>
    <t>438</t>
  </si>
  <si>
    <t>1488-10-07</t>
  </si>
  <si>
    <t>Staffordshire, Haunton</t>
  </si>
  <si>
    <t>Church-taking, Leicestershire, Nailstone All Saints</t>
  </si>
  <si>
    <t>967</t>
  </si>
  <si>
    <t>1405-11-11</t>
  </si>
  <si>
    <t>TNA, JUST 2/61, rot. 9</t>
  </si>
  <si>
    <t>Northumberland, Shittleheugh, Redesdale</t>
  </si>
  <si>
    <t>126</t>
  </si>
  <si>
    <t>1508-01-10</t>
  </si>
  <si>
    <t>Northumberland, Kiln House, Otterburn</t>
  </si>
  <si>
    <t>Lincolnshire, Barton-upon-Humber</t>
  </si>
  <si>
    <t>417</t>
  </si>
  <si>
    <t>1491-10-01</t>
  </si>
  <si>
    <t>633</t>
  </si>
  <si>
    <t>1107</t>
  </si>
  <si>
    <t>258</t>
  </si>
  <si>
    <t>1504-11-14</t>
  </si>
  <si>
    <t>Yorkshire, Leven</t>
  </si>
  <si>
    <t>432</t>
  </si>
  <si>
    <t>1484-11-19</t>
  </si>
  <si>
    <t>Church-taking, Middlesex, Staines</t>
  </si>
  <si>
    <t>863</t>
  </si>
  <si>
    <t>1524-09-20</t>
  </si>
  <si>
    <t>TNA, KB 9/501/1, m. 11</t>
  </si>
  <si>
    <t>972</t>
  </si>
  <si>
    <t>Church-taking, Norfolk, Lynn, Carmelite Friars</t>
  </si>
  <si>
    <t>1313</t>
  </si>
  <si>
    <t>1417-03-23</t>
  </si>
  <si>
    <t>TNA, KB 9/83, m. 33</t>
  </si>
  <si>
    <t>Kent, Allington</t>
  </si>
  <si>
    <t>904</t>
  </si>
  <si>
    <t>1527-08-11</t>
  </si>
  <si>
    <t>TNA, KB 9/506/1, m. 66</t>
  </si>
  <si>
    <t>armourer</t>
  </si>
  <si>
    <t>935</t>
  </si>
  <si>
    <t>1531-05-19</t>
  </si>
  <si>
    <t>TNA, KB 9/517, m. 102; KB 29/164, m. 34</t>
  </si>
  <si>
    <t>Church-taking, London, St. Mary le Bow; then Cambridgeshire, Cambridge, Greyfriars</t>
  </si>
  <si>
    <t>981</t>
  </si>
  <si>
    <t>1502-12-13</t>
  </si>
  <si>
    <t>TNA, KB 27/974, rex m. 5</t>
  </si>
  <si>
    <t>956</t>
  </si>
  <si>
    <t>1525-06-21</t>
  </si>
  <si>
    <t>TNA, KB 9/549, m. 58; KB 29/173, m. 33d-34, 36; KB 27/1118, rex m. 1</t>
  </si>
  <si>
    <t>1111</t>
  </si>
  <si>
    <t>65</t>
  </si>
  <si>
    <t>1496-04-24</t>
  </si>
  <si>
    <t>SDSB, 28</t>
  </si>
  <si>
    <t>Cumbria, Castle Carrock</t>
  </si>
  <si>
    <t>123</t>
  </si>
  <si>
    <t>1507-10-16</t>
  </si>
  <si>
    <t>297</t>
  </si>
  <si>
    <t>Yorkshire, Bainbridge</t>
  </si>
  <si>
    <t>82</t>
  </si>
  <si>
    <t>1502-10-19</t>
  </si>
  <si>
    <t>Lincolnshire, Coningsby</t>
  </si>
  <si>
    <t>405</t>
  </si>
  <si>
    <t>707</t>
  </si>
  <si>
    <t>1397-04-30</t>
  </si>
  <si>
    <t>TNA, KB 9/178, mm. 40-41; KB 27/566, rex m. 8; CPR Hen. IV, 1401-05, 167</t>
  </si>
  <si>
    <t>sawyer</t>
  </si>
  <si>
    <t>Church-taking, Berkshire, Reading Abbey</t>
  </si>
  <si>
    <t>1341</t>
  </si>
  <si>
    <t>1483-06-12</t>
  </si>
  <si>
    <t>TNA, KB 9/366, m. 8</t>
  </si>
  <si>
    <t>Chartered Sanctuary
Taking church</t>
  </si>
  <si>
    <t>Dutchman</t>
  </si>
  <si>
    <t>708</t>
  </si>
  <si>
    <t>1394-12-01</t>
  </si>
  <si>
    <t>Northumberland, Newbrough</t>
  </si>
  <si>
    <t>213</t>
  </si>
  <si>
    <t>1518-05-27</t>
  </si>
  <si>
    <t>Northamptonshire, Peterborough</t>
  </si>
  <si>
    <t>454</t>
  </si>
  <si>
    <t>1493-03-26</t>
  </si>
  <si>
    <t>163</t>
  </si>
  <si>
    <t>1512-12-14</t>
  </si>
  <si>
    <t>Surrey, Stoke by Guildford</t>
  </si>
  <si>
    <t>1263</t>
  </si>
  <si>
    <t>TNA, SP 1/83, fol. 83 (L&amp;P, 7:196)</t>
  </si>
  <si>
    <t>Northumberland, Duddon</t>
  </si>
  <si>
    <t>Church-taking, Yorkshire, Colthorpe[?]</t>
  </si>
  <si>
    <t>911</t>
  </si>
  <si>
    <t>1528-05-12</t>
  </si>
  <si>
    <t>TNA, KB 9/508, m. 133</t>
  </si>
  <si>
    <t>236</t>
  </si>
  <si>
    <t>1519-12-22</t>
  </si>
  <si>
    <t>Lincolnshire, Pinchbeck</t>
  </si>
  <si>
    <t>Church-taking, Middlesex, Edmonton</t>
  </si>
  <si>
    <t>750</t>
  </si>
  <si>
    <t>1447-06-03</t>
  </si>
  <si>
    <t>TNA, KB 9/256, m. 101</t>
  </si>
  <si>
    <t>Devon, Tiverton</t>
  </si>
  <si>
    <t>Church-taking, Somerset, Taunton, Priory of SS Peter and Paul</t>
  </si>
  <si>
    <t>835</t>
  </si>
  <si>
    <t>1520-06-27</t>
  </si>
  <si>
    <t>TNA, KB 9/482, m. 33</t>
  </si>
  <si>
    <t>North Wales, Anglesey</t>
  </si>
  <si>
    <t>628</t>
  </si>
  <si>
    <t>1528-08-24</t>
  </si>
  <si>
    <t>Cheshire, Bunbury</t>
  </si>
  <si>
    <t>886</t>
  </si>
  <si>
    <t>1526-09-23</t>
  </si>
  <si>
    <t>TNA, KB 9/504, m. 48</t>
  </si>
  <si>
    <t>Buckinghamshire, Dunton</t>
  </si>
  <si>
    <t>526</t>
  </si>
  <si>
    <t>1522-12-15</t>
  </si>
  <si>
    <t>Hertfordshire, Thrapston[?]</t>
  </si>
  <si>
    <t>Church-taking, Surrey, Lambeth St. Mary</t>
  </si>
  <si>
    <t>1316</t>
  </si>
  <si>
    <t>1427-07-21</t>
  </si>
  <si>
    <t xml:space="preserve">TNA, KB 9/224, m. 196 </t>
  </si>
  <si>
    <t>Surrey, Alkham</t>
  </si>
  <si>
    <t>1373</t>
  </si>
  <si>
    <t>1507-02-28</t>
  </si>
  <si>
    <t>TNA, KB 9/446, m. 59</t>
  </si>
  <si>
    <t>Church-taking, Gloucestershire, Gloucester, St. Mary</t>
  </si>
  <si>
    <t>800</t>
  </si>
  <si>
    <t>1511-03-06</t>
  </si>
  <si>
    <t>TNA, KB 9/458, m. 83</t>
  </si>
  <si>
    <t>1242</t>
  </si>
  <si>
    <t>957</t>
  </si>
  <si>
    <t>1542-04-26</t>
  </si>
  <si>
    <t xml:space="preserve">TNA, KB 9/551, mm. 31-32; KB 27/1124, rex m. 6; TNA, KB 29/175, m. 13, m. 17d </t>
  </si>
  <si>
    <t>1260</t>
  </si>
  <si>
    <t>TNA, SP 2/o, fol. 105r (L&amp;P, 6:657)</t>
  </si>
  <si>
    <t>398</t>
  </si>
  <si>
    <t>1498-10-14</t>
  </si>
  <si>
    <t>Yorkshire, Speeton</t>
  </si>
  <si>
    <t>530</t>
  </si>
  <si>
    <t>1517-07-06</t>
  </si>
  <si>
    <t>1243</t>
  </si>
  <si>
    <t>Yorkshire, Arkle Town</t>
  </si>
  <si>
    <t>99</t>
  </si>
  <si>
    <t>1505-03-26</t>
  </si>
  <si>
    <t>950</t>
  </si>
  <si>
    <t>1533-12-26</t>
  </si>
  <si>
    <t>Leicestershire, Skeffington</t>
  </si>
  <si>
    <t>446</t>
  </si>
  <si>
    <t>1490-07-23</t>
  </si>
  <si>
    <t>1188</t>
  </si>
  <si>
    <t>625</t>
  </si>
  <si>
    <t>1501-06-28</t>
  </si>
  <si>
    <t>Devon, Strokland[?]</t>
  </si>
  <si>
    <t>clerk</t>
  </si>
  <si>
    <t>808</t>
  </si>
  <si>
    <t>1513-08-19</t>
  </si>
  <si>
    <t>TNA, KB 9/464, m. 61</t>
  </si>
  <si>
    <t>1244</t>
  </si>
  <si>
    <t>Yorkshire, Ravensworth</t>
  </si>
  <si>
    <t>51</t>
  </si>
  <si>
    <t>1493-03-01</t>
  </si>
  <si>
    <t>SDSB, 22-23</t>
  </si>
  <si>
    <t>crossbowmaker</t>
  </si>
  <si>
    <t>1295</t>
  </si>
  <si>
    <t>1511-04-08</t>
  </si>
  <si>
    <t>Yorkshire, Sutton upon Derwent</t>
  </si>
  <si>
    <t>457</t>
  </si>
  <si>
    <t>1493-04-17</t>
  </si>
  <si>
    <t>Hertfordshire, Taddington[?]</t>
  </si>
  <si>
    <t>312</t>
  </si>
  <si>
    <t>Lincolnshire, Skillington</t>
  </si>
  <si>
    <t>557</t>
  </si>
  <si>
    <t>1519-02-11</t>
  </si>
  <si>
    <t>SDSB, 179; Thornley, "Sanctuary Registers at Beverley," 397</t>
  </si>
  <si>
    <t>635</t>
  </si>
  <si>
    <t>325</t>
  </si>
  <si>
    <t>1514-03-05</t>
  </si>
  <si>
    <t>Lancashire, Preston</t>
  </si>
  <si>
    <t>658</t>
  </si>
  <si>
    <t>1532-01-24</t>
  </si>
  <si>
    <t>1126</t>
  </si>
  <si>
    <t>Church-taking, London, St. Martin in the Vintry</t>
  </si>
  <si>
    <t>1368</t>
  </si>
  <si>
    <t>1506-11-13</t>
  </si>
  <si>
    <t>Hertfordshire, Stanstead St. Margaret's</t>
  </si>
  <si>
    <t>766</t>
  </si>
  <si>
    <t>1489-05-09</t>
  </si>
  <si>
    <t>TNA, KB 9/382, mm. 53-54</t>
  </si>
  <si>
    <t>35</t>
  </si>
  <si>
    <t>1490-01-13</t>
  </si>
  <si>
    <t>SDSB, 15</t>
  </si>
  <si>
    <t>son of Richard Tayllour</t>
  </si>
  <si>
    <t>1347</t>
  </si>
  <si>
    <t>1492-07-24</t>
  </si>
  <si>
    <t>singleman, son of Richard Tayllour</t>
  </si>
  <si>
    <t>241</t>
  </si>
  <si>
    <t>1522-10-21</t>
  </si>
  <si>
    <t>Durham, Barforth</t>
  </si>
  <si>
    <t>91</t>
  </si>
  <si>
    <t>1503-10-07</t>
  </si>
  <si>
    <t>SDSB, 38-39</t>
  </si>
  <si>
    <t>232</t>
  </si>
  <si>
    <t>1519-08-28</t>
  </si>
  <si>
    <t>691</t>
  </si>
  <si>
    <t>SDSB, 207-8</t>
  </si>
  <si>
    <t>729</t>
  </si>
  <si>
    <t>1423-06-21</t>
  </si>
  <si>
    <t>TNA, KB 9/218/2, m. 30</t>
  </si>
  <si>
    <t>Church-taking, Middlesex, ?</t>
  </si>
  <si>
    <t>735</t>
  </si>
  <si>
    <t>1427-05-04</t>
  </si>
  <si>
    <t>TNA, KB 9/222/3, m. 35</t>
  </si>
  <si>
    <t>Cumbria, Lazonby</t>
  </si>
  <si>
    <t>186</t>
  </si>
  <si>
    <t>1515-11-05</t>
  </si>
  <si>
    <t>173</t>
  </si>
  <si>
    <t>1514-12-12</t>
  </si>
  <si>
    <t>1023</t>
  </si>
  <si>
    <t>TNA, KB 29/130, m. 13d</t>
  </si>
  <si>
    <t>539</t>
  </si>
  <si>
    <t>674</t>
  </si>
  <si>
    <t>1533-12-10</t>
  </si>
  <si>
    <t>675</t>
  </si>
  <si>
    <t>1533-12-15</t>
  </si>
  <si>
    <t>Yorkshire, Mowthorpe[?]</t>
  </si>
  <si>
    <t>shepherd</t>
  </si>
  <si>
    <t>341</t>
  </si>
  <si>
    <t>1513-01-06</t>
  </si>
  <si>
    <t>427</t>
  </si>
  <si>
    <t>1488-07-14</t>
  </si>
  <si>
    <t>383</t>
  </si>
  <si>
    <t>Kent, Stowetyng[?]</t>
  </si>
  <si>
    <t>Church-taking, Essex, Newport</t>
  </si>
  <si>
    <t>1319</t>
  </si>
  <si>
    <t>1431-03-29</t>
  </si>
  <si>
    <t>TNA, KB 9/228/2, m. 34</t>
  </si>
  <si>
    <t>120</t>
  </si>
  <si>
    <t>Nonsuit on Felony Prosecution</t>
  </si>
  <si>
    <t>1507-08-24</t>
  </si>
  <si>
    <t>SDSB, 49</t>
  </si>
  <si>
    <t>Yorkshire, Rise</t>
  </si>
  <si>
    <t>334</t>
  </si>
  <si>
    <t>1512-09-01</t>
  </si>
  <si>
    <t>Yorkshire, Eastrington</t>
  </si>
  <si>
    <t>632</t>
  </si>
  <si>
    <t>1522-08-18</t>
  </si>
  <si>
    <t>Derbyshire, Normanton</t>
  </si>
  <si>
    <t>497</t>
  </si>
  <si>
    <t>621</t>
  </si>
  <si>
    <t>1527-07-10</t>
  </si>
  <si>
    <t>75</t>
  </si>
  <si>
    <t>1500-12-10</t>
  </si>
  <si>
    <t>SDSB, 33</t>
  </si>
  <si>
    <t>Lincolnshire, Waddingworth</t>
  </si>
  <si>
    <t>340</t>
  </si>
  <si>
    <t>1512-11-15</t>
  </si>
  <si>
    <t>563</t>
  </si>
  <si>
    <t>1523-11-16</t>
  </si>
  <si>
    <t xml:space="preserve">priest </t>
  </si>
  <si>
    <t>1266</t>
  </si>
  <si>
    <t>TNA, SP 1/102, fol. 64r (L&amp;P, 10:128)</t>
  </si>
  <si>
    <t>132</t>
  </si>
  <si>
    <t>1508-07-10</t>
  </si>
  <si>
    <t>Yorkshire, Richmond[?]</t>
  </si>
  <si>
    <t>162</t>
  </si>
  <si>
    <t>SDSB, 62-63</t>
  </si>
  <si>
    <t>524</t>
  </si>
  <si>
    <t>1517-03-08</t>
  </si>
  <si>
    <t>1115</t>
  </si>
  <si>
    <t>Somerset, Chard</t>
  </si>
  <si>
    <t>Church-taking, Kent, Shoreham; then Higham Kent; then SJJ: Hospitaller cloak</t>
  </si>
  <si>
    <t>988</t>
  </si>
  <si>
    <t>1506-08-14</t>
  </si>
  <si>
    <t>Chartered Sanctuary
Taking church
Abjuration</t>
  </si>
  <si>
    <t>Yorkshire, Catterick</t>
  </si>
  <si>
    <t>1057</t>
  </si>
  <si>
    <t>419</t>
  </si>
  <si>
    <t>1491-11-26</t>
  </si>
  <si>
    <t>Yorkshire, Ruthby</t>
  </si>
  <si>
    <t>36</t>
  </si>
  <si>
    <t>1490-02-02</t>
  </si>
  <si>
    <t>Worcestershire, Kidderminster</t>
  </si>
  <si>
    <t>tapper</t>
  </si>
  <si>
    <t>408</t>
  </si>
  <si>
    <t>1499-11-18</t>
  </si>
  <si>
    <t>Yorkshire, Carleton-in-Coverdale</t>
  </si>
  <si>
    <t>510</t>
  </si>
  <si>
    <t>1516-03-17</t>
  </si>
  <si>
    <t>Devon, Bradling[?]</t>
  </si>
  <si>
    <t>Church-taking, Somerset, Somerton; then Beverley</t>
  </si>
  <si>
    <t>655</t>
  </si>
  <si>
    <t>533</t>
  </si>
  <si>
    <t>1517-08-20</t>
  </si>
  <si>
    <t>Lincolnshire, Hainton</t>
  </si>
  <si>
    <t>336</t>
  </si>
  <si>
    <t>1514-04-10</t>
  </si>
  <si>
    <t>678</t>
  </si>
  <si>
    <t>1534-02-08</t>
  </si>
  <si>
    <t>353</t>
  </si>
  <si>
    <t>1501-10-13</t>
  </si>
  <si>
    <t>Church-taking, Nottinghamshire, Tuxford St. Nicholas</t>
  </si>
  <si>
    <t>909</t>
  </si>
  <si>
    <t>1528-05-28</t>
  </si>
  <si>
    <t>TNA, KB 9/508, m. 73</t>
  </si>
  <si>
    <t>France, Normandy, Herqueville</t>
  </si>
  <si>
    <t>Church-taking, Sussex, Rye</t>
  </si>
  <si>
    <t>1142</t>
  </si>
  <si>
    <t>1527-05-11</t>
  </si>
  <si>
    <t>Cornwall, Traboe[?]</t>
  </si>
  <si>
    <t>Beaulieu dependency: St. Keverne, Cornwall</t>
  </si>
  <si>
    <t>796</t>
  </si>
  <si>
    <t>1510-10-07</t>
  </si>
  <si>
    <t>Yorkshire, Escrick</t>
  </si>
  <si>
    <t>642</t>
  </si>
  <si>
    <t>937</t>
  </si>
  <si>
    <t>1531-04-12</t>
  </si>
  <si>
    <t>TNA, KB 9/517, m. 146; KB 29/164, m. 33</t>
  </si>
  <si>
    <t>1135</t>
  </si>
  <si>
    <t>TNA, SP 1/33, fol. 148 (L&amp;P, 4/1:473); LMA, Rep. 6, fol. 43r</t>
  </si>
  <si>
    <t>Northumberland, Charlton</t>
  </si>
  <si>
    <t>337</t>
  </si>
  <si>
    <t>1514-07-24</t>
  </si>
  <si>
    <t>Wiltshire, Heytesbury</t>
  </si>
  <si>
    <t>893</t>
  </si>
  <si>
    <t>Robbery</t>
  </si>
  <si>
    <t>877</t>
  </si>
  <si>
    <t>TNA, KB 9/501/2, m. 24; KB 27/1075, rex m. 2d; KB 29/162, m. 6d</t>
  </si>
  <si>
    <t>Dorset</t>
  </si>
  <si>
    <t>291</t>
  </si>
  <si>
    <t>1511-01-20</t>
  </si>
  <si>
    <t>1030</t>
  </si>
  <si>
    <t>Yorkshire, Guisborough</t>
  </si>
  <si>
    <t>81</t>
  </si>
  <si>
    <t>1502-09-12</t>
  </si>
  <si>
    <t>SDSB, 35-36</t>
  </si>
  <si>
    <t>1245</t>
  </si>
  <si>
    <t>1246</t>
  </si>
  <si>
    <t>289</t>
  </si>
  <si>
    <t>SDSB, 120-21</t>
  </si>
  <si>
    <t>Denmark</t>
  </si>
  <si>
    <t>King of Denmark's messenger</t>
  </si>
  <si>
    <t>1137</t>
  </si>
  <si>
    <t>BL, Cotton Nero B/III, fol. 65 (L&amp;P, 4/1:740)</t>
  </si>
  <si>
    <t>751</t>
  </si>
  <si>
    <t>1452-07-11</t>
  </si>
  <si>
    <t>1247</t>
  </si>
  <si>
    <t>697</t>
  </si>
  <si>
    <t>1144</t>
  </si>
  <si>
    <t>1248</t>
  </si>
  <si>
    <t xml:space="preserve">Northumberland, Prudhoe </t>
  </si>
  <si>
    <t>125</t>
  </si>
  <si>
    <t>1507-12-18</t>
  </si>
  <si>
    <t>SDSB, 50-51</t>
  </si>
  <si>
    <t>119</t>
  </si>
  <si>
    <t>1507-07-17</t>
  </si>
  <si>
    <t>1094</t>
  </si>
  <si>
    <t>1249</t>
  </si>
  <si>
    <t>1189</t>
  </si>
  <si>
    <t>434</t>
  </si>
  <si>
    <t>1485-04-08</t>
  </si>
  <si>
    <t>630</t>
  </si>
  <si>
    <t>1190</t>
  </si>
  <si>
    <t>Nottinghamshire, Screveton</t>
  </si>
  <si>
    <t>422</t>
  </si>
  <si>
    <t>1482-12-04</t>
  </si>
  <si>
    <t>yeoman; shoemaker</t>
  </si>
  <si>
    <t>? [Geldale of the Hylle]</t>
  </si>
  <si>
    <t>376</t>
  </si>
  <si>
    <t>Suffolk, Barham</t>
  </si>
  <si>
    <t>1020</t>
  </si>
  <si>
    <t>1538-01-19</t>
  </si>
  <si>
    <t>9</t>
  </si>
  <si>
    <t>1479-04-19</t>
  </si>
  <si>
    <t>SDSB, 4-5</t>
  </si>
  <si>
    <t>764</t>
  </si>
  <si>
    <t>1486-02-26</t>
  </si>
  <si>
    <t>TNA, KB 9/373, mm. 15-17</t>
  </si>
  <si>
    <t>Nottinghamshire, Dunham</t>
  </si>
  <si>
    <t>295</t>
  </si>
  <si>
    <t>1508-11-04</t>
  </si>
  <si>
    <t>1289</t>
  </si>
  <si>
    <t>PROME, 1495-10, no. 34 (6:495)</t>
  </si>
  <si>
    <t>1191</t>
  </si>
  <si>
    <t>Yorkshire, Startforth</t>
  </si>
  <si>
    <t>servant of the abbot of Egglestone</t>
  </si>
  <si>
    <t>1067</t>
  </si>
  <si>
    <t>643</t>
  </si>
  <si>
    <t>1521-04-20</t>
  </si>
  <si>
    <t>Yorkshire, Great Ayton[?]</t>
  </si>
  <si>
    <t>366</t>
  </si>
  <si>
    <t>1501-03-15</t>
  </si>
  <si>
    <t>Suffolk, Ashby</t>
  </si>
  <si>
    <t>588</t>
  </si>
  <si>
    <t>24</t>
  </si>
  <si>
    <t>1483-09-05</t>
  </si>
  <si>
    <t>Warwickshire, Atherstone</t>
  </si>
  <si>
    <t>"Privileged Place"</t>
  </si>
  <si>
    <t>883</t>
  </si>
  <si>
    <t>1526-04-27</t>
  </si>
  <si>
    <t>TNA, KB 9/502, m. 147</t>
  </si>
  <si>
    <t>1250</t>
  </si>
  <si>
    <t>Northamptonshire, Weston</t>
  </si>
  <si>
    <t>Church-taking, Cambridgeshire, Kingston St. Andrew the Apostle</t>
  </si>
  <si>
    <t>975</t>
  </si>
  <si>
    <t>1486-01-08</t>
  </si>
  <si>
    <t>Colchester</t>
  </si>
  <si>
    <t>Pretender to throne</t>
  </si>
  <si>
    <t>Westmorland, Cotisflate [?]</t>
  </si>
  <si>
    <t>134</t>
  </si>
  <si>
    <t>1508-10-30</t>
  </si>
  <si>
    <t>371</t>
  </si>
  <si>
    <t>SDSB, 138-39</t>
  </si>
  <si>
    <t>Yorkshire, West Rayns, Nappa</t>
  </si>
  <si>
    <t>176</t>
  </si>
  <si>
    <t>1515-06-02</t>
  </si>
  <si>
    <t>Berkshire, Clevar[?]</t>
  </si>
  <si>
    <t>270</t>
  </si>
  <si>
    <t>1505-06-17</t>
  </si>
  <si>
    <t>Huntingdonshire, Spaldwick</t>
  </si>
  <si>
    <t>489</t>
  </si>
  <si>
    <t>1482-03-19</t>
  </si>
  <si>
    <t>681</t>
  </si>
  <si>
    <t>1534-07-26</t>
  </si>
  <si>
    <t>142</t>
  </si>
  <si>
    <t>1509-10-31</t>
  </si>
  <si>
    <t>683</t>
  </si>
  <si>
    <t>1534-07-20</t>
  </si>
  <si>
    <t>Hertfordshire, Denham</t>
  </si>
  <si>
    <t>Church-taking, Essex, Hutton</t>
  </si>
  <si>
    <t>873</t>
  </si>
  <si>
    <t>1525-08-26</t>
  </si>
  <si>
    <t>TNA, KB 9/501/1, m. 94</t>
  </si>
  <si>
    <t>Northumberland, Belsay</t>
  </si>
  <si>
    <t>192</t>
  </si>
  <si>
    <t>1516-08-08</t>
  </si>
  <si>
    <t>234</t>
  </si>
  <si>
    <t>1519-12-07</t>
  </si>
  <si>
    <t>211</t>
  </si>
  <si>
    <t>1518-05-08</t>
  </si>
  <si>
    <t>Self-defence; also theft</t>
  </si>
  <si>
    <t>542</t>
  </si>
  <si>
    <t>1518-02-07</t>
  </si>
  <si>
    <t>1139</t>
  </si>
  <si>
    <t>1527-02-19</t>
  </si>
  <si>
    <t>TNA, SP 1/42, fols. 126-2, 142 (L&amp;P, 4/2:1461-63)</t>
  </si>
  <si>
    <t>recently apprentice of Roland Walker</t>
  </si>
  <si>
    <t>55</t>
  </si>
  <si>
    <t>1495-02-21</t>
  </si>
  <si>
    <t>Northumberland, Bassington</t>
  </si>
  <si>
    <t>233</t>
  </si>
  <si>
    <t>1519-08-31</t>
  </si>
  <si>
    <t>SDSB, 86-87</t>
  </si>
  <si>
    <t>644</t>
  </si>
  <si>
    <t>Worcestershire, Humulton [Hampton?], Fyppeston[?]</t>
  </si>
  <si>
    <t>733</t>
  </si>
  <si>
    <t>1427-03-05</t>
  </si>
  <si>
    <t>Seipp 1429.033; Seipp 1429.071; TNA, KB 9/222/2, m. 35-37; KB 27/673, rex m. 7; KB 15/42, fol 158r-161v</t>
  </si>
  <si>
    <t>victualler</t>
  </si>
  <si>
    <t>1308</t>
  </si>
  <si>
    <t>TNA, C 1/689/7</t>
  </si>
  <si>
    <t>1192</t>
  </si>
  <si>
    <t>pointmaker</t>
  </si>
  <si>
    <t>1193</t>
  </si>
  <si>
    <t>Middlesex, Islington</t>
  </si>
  <si>
    <t>962</t>
  </si>
  <si>
    <t>1388-06-22</t>
  </si>
  <si>
    <t>TNA, JUST 2/97B, m. 1</t>
  </si>
  <si>
    <t>1014</t>
  </si>
  <si>
    <t>1536-11-04</t>
  </si>
  <si>
    <t>Yorkshire, Newton by Leeds</t>
  </si>
  <si>
    <t>473</t>
  </si>
  <si>
    <t>1479-07-04</t>
  </si>
  <si>
    <t>Yorkshire, Lowthorpe</t>
  </si>
  <si>
    <t>515</t>
  </si>
  <si>
    <t>Essex, Maldon</t>
  </si>
  <si>
    <t>829</t>
  </si>
  <si>
    <t>1518-05-26</t>
  </si>
  <si>
    <t>TNA, KB 9/476, m. 109</t>
  </si>
  <si>
    <t>Northumberland, Bolam</t>
  </si>
  <si>
    <t>47</t>
  </si>
  <si>
    <t>1491-12-01</t>
  </si>
  <si>
    <t>SDSB, 20</t>
  </si>
  <si>
    <t>252</t>
  </si>
  <si>
    <t>1510-12-31</t>
  </si>
  <si>
    <t>Baron Welles</t>
  </si>
  <si>
    <t>Hampshire, Winchester, Carmelite Friary</t>
  </si>
  <si>
    <t>1367</t>
  </si>
  <si>
    <t>1506-08-02</t>
  </si>
  <si>
    <t>TNA, KB 9/443, m. 24</t>
  </si>
  <si>
    <t>Church-taking, Oxfordshire, Oxford All Hallows</t>
  </si>
  <si>
    <t>381</t>
  </si>
  <si>
    <t>1496-07-14</t>
  </si>
  <si>
    <t>453</t>
  </si>
  <si>
    <t>1493-03-13</t>
  </si>
  <si>
    <t>Surrey, Merton</t>
  </si>
  <si>
    <t>Church-taking, London, St. Michael Cornhill</t>
  </si>
  <si>
    <t>995</t>
  </si>
  <si>
    <t>1506-11-10</t>
  </si>
  <si>
    <t xml:space="preserve">TNA, KB 9/445, m. 88; KB 27/986, rex m. 6d; KB 27/993, rex m. 17 </t>
  </si>
  <si>
    <t>Westmorland, Selside, Kendal</t>
  </si>
  <si>
    <t>horse-gelder</t>
  </si>
  <si>
    <t>153</t>
  </si>
  <si>
    <t>1511-02-10</t>
  </si>
  <si>
    <t>89</t>
  </si>
  <si>
    <t>Yorkshire, Gilling West</t>
  </si>
  <si>
    <t>58</t>
  </si>
  <si>
    <t>1495-03-12</t>
  </si>
  <si>
    <t>1251</t>
  </si>
  <si>
    <t>Lincolnshire, Aylesby</t>
  </si>
  <si>
    <t>282</t>
  </si>
  <si>
    <t>1506-05-15</t>
  </si>
  <si>
    <t>778</t>
  </si>
  <si>
    <t>1496-07-12</t>
  </si>
  <si>
    <t>Cumbria, Brough under Stainmore</t>
  </si>
  <si>
    <t>113</t>
  </si>
  <si>
    <t>1506-08-31</t>
  </si>
  <si>
    <t>Yorkshire, Snaith[?]</t>
  </si>
  <si>
    <t>singingman</t>
  </si>
  <si>
    <t>553</t>
  </si>
  <si>
    <t>1518-10-02</t>
  </si>
  <si>
    <t>451</t>
  </si>
  <si>
    <t>Lincolnshire, Thornton[?]</t>
  </si>
  <si>
    <t>689</t>
  </si>
  <si>
    <t>Yorkshire, North Ferriby</t>
  </si>
  <si>
    <t>491</t>
  </si>
  <si>
    <t>1482-11-15</t>
  </si>
  <si>
    <t>SDSB 165-66</t>
  </si>
  <si>
    <t>1252</t>
  </si>
  <si>
    <t>582</t>
  </si>
  <si>
    <t>1524-10-03</t>
  </si>
  <si>
    <t>roper[?]</t>
  </si>
  <si>
    <t>Church-taking, Surrey, Sheen</t>
  </si>
  <si>
    <t>1348</t>
  </si>
  <si>
    <t>1490-05-05</t>
  </si>
  <si>
    <t>Warwickshire, Honington</t>
  </si>
  <si>
    <t>324</t>
  </si>
  <si>
    <t>1511-12-11</t>
  </si>
  <si>
    <t>363</t>
  </si>
  <si>
    <t>278</t>
  </si>
  <si>
    <t>1505-07-22</t>
  </si>
  <si>
    <t>Staffordshire, Hampton on the Hull[?]</t>
  </si>
  <si>
    <t>Church-taking, Surrey, Newington, St. Mary</t>
  </si>
  <si>
    <t>1345</t>
  </si>
  <si>
    <t>1487-10-04</t>
  </si>
  <si>
    <t>Herefordshire, Clehonger</t>
  </si>
  <si>
    <t>Church-taking, London, All Hallows on the Wall</t>
  </si>
  <si>
    <t>1486-03-19</t>
  </si>
  <si>
    <t>976</t>
  </si>
  <si>
    <t>Church-taking, London, St. James Garlickhithe</t>
  </si>
  <si>
    <t>996</t>
  </si>
  <si>
    <t>1508-10-05</t>
  </si>
  <si>
    <t>TNA, KB 27/987, rex m. 16d</t>
  </si>
  <si>
    <t>687</t>
  </si>
  <si>
    <t>Yorkshire, Bawtry</t>
  </si>
  <si>
    <t>263</t>
  </si>
  <si>
    <t>1505-03-31</t>
  </si>
  <si>
    <t>648</t>
  </si>
  <si>
    <t>1530-11-07</t>
  </si>
  <si>
    <t>1118</t>
  </si>
  <si>
    <t>Kightly, "Early Lollards," 466-67</t>
  </si>
  <si>
    <t>1194</t>
  </si>
  <si>
    <t>1253</t>
  </si>
  <si>
    <t>1021</t>
  </si>
  <si>
    <t>1541-03-13</t>
  </si>
  <si>
    <t>688</t>
  </si>
  <si>
    <t>608</t>
  </si>
  <si>
    <t>1526-12-10</t>
  </si>
  <si>
    <t>1372</t>
  </si>
  <si>
    <t>1507-04-28</t>
  </si>
  <si>
    <t>TNA, KB 9/446, m. 39</t>
  </si>
  <si>
    <t>Yorkshire, Brantingham</t>
  </si>
  <si>
    <t>504</t>
  </si>
  <si>
    <t>1516-01-21</t>
  </si>
  <si>
    <t>531</t>
  </si>
  <si>
    <t>1517-08-21</t>
  </si>
  <si>
    <t>Middlesex, Westminster, St. Giles in the Fields</t>
  </si>
  <si>
    <t>890</t>
  </si>
  <si>
    <t>1527-02-21</t>
  </si>
  <si>
    <t>TNA, KB 9/504, m. 97; TNA, KB 27/1066, rex m. 3</t>
  </si>
  <si>
    <t>237</t>
  </si>
  <si>
    <t>1521-08-19</t>
  </si>
  <si>
    <t>SDSB, 87-88</t>
  </si>
  <si>
    <t>85</t>
  </si>
  <si>
    <t>1503-08-02</t>
  </si>
  <si>
    <t>1254</t>
  </si>
  <si>
    <t>867</t>
  </si>
  <si>
    <t xml:space="preserve">TNA, KB 9/501/1, m. 88 </t>
  </si>
  <si>
    <t>441</t>
  </si>
  <si>
    <t>1489-04-28</t>
  </si>
  <si>
    <t>Church-taking, Surrey, Southwark, St. Saviour</t>
  </si>
  <si>
    <t>850</t>
  </si>
  <si>
    <t>1512-01-04</t>
  </si>
  <si>
    <t>266</t>
  </si>
  <si>
    <t>1504-09-22</t>
  </si>
  <si>
    <t>424</t>
  </si>
  <si>
    <t>111</t>
  </si>
  <si>
    <t>1506-07-28</t>
  </si>
  <si>
    <t>Church-taking, Oxfordshire, Banbury St. Mary</t>
  </si>
  <si>
    <t>856</t>
  </si>
  <si>
    <t>1518-03-04</t>
  </si>
  <si>
    <t>Nottinghamshire, Blyth</t>
  </si>
  <si>
    <t>554</t>
  </si>
  <si>
    <t>1519-01-31</t>
  </si>
  <si>
    <t>1255</t>
  </si>
  <si>
    <t>Lincolnshire, Stamford</t>
  </si>
  <si>
    <t>480</t>
  </si>
  <si>
    <t>1481-05-11</t>
  </si>
  <si>
    <t>1131</t>
  </si>
  <si>
    <t xml:space="preserve">Middlesex, [?Brayneswith], </t>
  </si>
  <si>
    <t>294</t>
  </si>
  <si>
    <t>SDSB, 121-22</t>
  </si>
  <si>
    <t>288</t>
  </si>
  <si>
    <t>1503-10-19</t>
  </si>
  <si>
    <t>549</t>
  </si>
  <si>
    <t>1518-03-22</t>
  </si>
  <si>
    <t>754</t>
  </si>
  <si>
    <t>1460-05-01</t>
  </si>
  <si>
    <t>Berkshire, Abingdon</t>
  </si>
  <si>
    <t>1007</t>
  </si>
  <si>
    <t>1532-03-03</t>
  </si>
  <si>
    <t>TNA, KB 27/1089, rex m. 4</t>
  </si>
  <si>
    <t>276</t>
  </si>
  <si>
    <t>1504-12-10</t>
  </si>
  <si>
    <t>Lincolnshire, Brant Broughton</t>
  </si>
  <si>
    <t>Church-taking, Nottinghamshire, Orston St. Mary</t>
  </si>
  <si>
    <t>1028</t>
  </si>
  <si>
    <t>1505-10-07</t>
  </si>
  <si>
    <t>TNA, KB 9/440, m. 40; KB 29/135, m. 29d</t>
  </si>
  <si>
    <t>Cologne</t>
  </si>
  <si>
    <t>merchant of the Hanse</t>
  </si>
  <si>
    <t>1256</t>
  </si>
  <si>
    <t>Middlesex, Westminster, St Mary le Strand</t>
  </si>
  <si>
    <t>1016</t>
  </si>
  <si>
    <t>1538-03-29</t>
  </si>
  <si>
    <t>TNA, SP 3/14 (L&amp;P, 13/1:265); KB 27/1107, rex m. 4</t>
  </si>
  <si>
    <t>Surrey, Lingfield</t>
  </si>
  <si>
    <t>787</t>
  </si>
  <si>
    <t>601</t>
  </si>
  <si>
    <t>Warwickshire, Ryton</t>
  </si>
  <si>
    <t>1369</t>
  </si>
  <si>
    <t>1507-05-26</t>
  </si>
  <si>
    <t>501</t>
  </si>
  <si>
    <t>1515-06-25</t>
  </si>
  <si>
    <t>1090</t>
  </si>
  <si>
    <t>Wotton John</t>
  </si>
  <si>
    <t>Aylesford, Kent, St. Mary's Priory</t>
  </si>
  <si>
    <t>896</t>
  </si>
  <si>
    <t>1527-07-04</t>
  </si>
  <si>
    <t>TNA, KB 9/504, m. 123</t>
  </si>
  <si>
    <t>Cambridgeshire, West Wratting</t>
  </si>
  <si>
    <t>1042</t>
  </si>
  <si>
    <t>Lincolnshire, Pointon</t>
  </si>
  <si>
    <t>550</t>
  </si>
  <si>
    <t>1518-04-16</t>
  </si>
  <si>
    <t>817</t>
  </si>
  <si>
    <t>1521-02-07</t>
  </si>
  <si>
    <t>Cambridgeshire, Melbourn</t>
  </si>
  <si>
    <t>566</t>
  </si>
  <si>
    <t>1524-01-01</t>
  </si>
  <si>
    <t>SDSB, 180-81</t>
  </si>
  <si>
    <t>34</t>
  </si>
  <si>
    <t>1488-12-18</t>
  </si>
  <si>
    <t>SDSB, 14; Fowler, "Sanctuary Records," 311</t>
  </si>
  <si>
    <t>Staffordshire, Longdon[?]</t>
  </si>
  <si>
    <t>Church-taking, Staffordshire, Longdon</t>
  </si>
  <si>
    <t>1362</t>
  </si>
  <si>
    <t>1502-07-26</t>
  </si>
  <si>
    <t>Northamptonshire, Stamford</t>
  </si>
  <si>
    <t>1035</t>
  </si>
  <si>
    <t>TNA, KB 29/161, m. 27d</t>
  </si>
  <si>
    <t>269</t>
  </si>
  <si>
    <t>1505-06-14</t>
  </si>
  <si>
    <t>Sussex, Ferring</t>
  </si>
  <si>
    <t>Church-taking, Sussex, Poling</t>
  </si>
  <si>
    <t>891</t>
  </si>
  <si>
    <t>1527-01-05</t>
  </si>
  <si>
    <t>TNA, KB 9/504, m. 108</t>
  </si>
  <si>
    <t>Hastings</t>
  </si>
  <si>
    <t>1032</t>
  </si>
  <si>
    <t>TNA, KB 29/138, m. 7d</t>
  </si>
  <si>
    <t>983</t>
  </si>
  <si>
    <t>1503-11-01</t>
  </si>
  <si>
    <t>TNA, KB 27/976, rex m. 7</t>
  </si>
  <si>
    <t>Lincolnshire, Lincoln, Gilbertine priory of St. Catherine outside Lincoln</t>
  </si>
  <si>
    <t>1353</t>
  </si>
  <si>
    <t>1497-06-17</t>
  </si>
  <si>
    <t>TNA, KB 9/415, m. 67</t>
  </si>
  <si>
    <t>205</t>
  </si>
  <si>
    <t>1517-07-16</t>
  </si>
  <si>
    <t>302</t>
  </si>
  <si>
    <t>Yorkshire, Garriston, Leyburn</t>
  </si>
  <si>
    <t>167</t>
  </si>
  <si>
    <t>1513-04-08</t>
  </si>
  <si>
    <t>Northumberland, Dinnington</t>
  </si>
  <si>
    <t>129</t>
  </si>
  <si>
    <t>1508-02-09</t>
  </si>
  <si>
    <t>Kent, Rochester</t>
  </si>
  <si>
    <t>Church-taking, Kent, Rochester cathedral</t>
  </si>
  <si>
    <t>741</t>
  </si>
  <si>
    <t>TNA, KB 9/226, m. 148</t>
  </si>
  <si>
    <t>Wiltshire, Aldbourne</t>
  </si>
  <si>
    <t>Church-taking, Berkshire, Chipping Lambourn</t>
  </si>
  <si>
    <t>1334</t>
  </si>
  <si>
    <t>1465-12-30</t>
  </si>
  <si>
    <t>969</t>
  </si>
  <si>
    <t>TNA, KB 15/42, fol. 71rv</t>
  </si>
  <si>
    <t>Church-taking, Suffolk, Ipswich St. Mary le Tower</t>
  </si>
  <si>
    <t>1329</t>
  </si>
  <si>
    <t>1441-08-03</t>
  </si>
  <si>
    <t>TNA, KB 9/248, m. 26</t>
  </si>
  <si>
    <t>792</t>
  </si>
  <si>
    <t>1510-12-15</t>
  </si>
  <si>
    <t>TNA, KB 9/456, m 39-40; TNA, KB 27/999, m 5</t>
  </si>
  <si>
    <t>196</t>
  </si>
  <si>
    <t>1517-03-02</t>
  </si>
  <si>
    <t>SDSB, 73-74</t>
  </si>
  <si>
    <t>Yorkshire, Boroughbridge</t>
  </si>
  <si>
    <t>6</t>
  </si>
  <si>
    <t>1478-08-21</t>
  </si>
  <si>
    <t>391</t>
  </si>
  <si>
    <t>1497-12-03</t>
  </si>
  <si>
    <t>SDSB, 142-43</t>
  </si>
  <si>
    <t>466</t>
  </si>
  <si>
    <t>1491-09-15</t>
  </si>
  <si>
    <t>257</t>
  </si>
  <si>
    <t>1505-01-20</t>
  </si>
  <si>
    <t>Year</t>
  </si>
  <si>
    <t>Date</t>
  </si>
  <si>
    <t>Sanctuary</t>
  </si>
  <si>
    <t>Reference</t>
  </si>
  <si>
    <t>Sanctuary Type</t>
  </si>
  <si>
    <t>1391-95</t>
  </si>
  <si>
    <t>1396-1400</t>
  </si>
  <si>
    <t>1401-1405</t>
  </si>
  <si>
    <t>1406-1410</t>
  </si>
  <si>
    <t>1411-1415</t>
  </si>
  <si>
    <t>1416-1420</t>
  </si>
  <si>
    <t>1421-1425</t>
  </si>
  <si>
    <t>1426-1430</t>
  </si>
  <si>
    <t>1431-1435</t>
  </si>
  <si>
    <t>1436-1440</t>
  </si>
  <si>
    <t>1441-1445</t>
  </si>
  <si>
    <t>1446-1450</t>
  </si>
  <si>
    <t>1451-1455</t>
  </si>
  <si>
    <t>1456-1460</t>
  </si>
  <si>
    <t>1461-1465</t>
  </si>
  <si>
    <t>1466-1470</t>
  </si>
  <si>
    <t>1471-1475</t>
  </si>
  <si>
    <t>1476-1480</t>
  </si>
  <si>
    <t>1481-1485</t>
  </si>
  <si>
    <t>1486-1490</t>
  </si>
  <si>
    <t>1491-1495</t>
  </si>
  <si>
    <t>1496-1500</t>
  </si>
  <si>
    <t>1501-1505</t>
  </si>
  <si>
    <t>1506-1510</t>
  </si>
  <si>
    <t>1511-1515</t>
  </si>
  <si>
    <t>1516-1520</t>
  </si>
  <si>
    <t>1521-1525</t>
  </si>
  <si>
    <t>1526-1530</t>
  </si>
  <si>
    <t>1531-1535</t>
  </si>
  <si>
    <t>1536-1540</t>
  </si>
  <si>
    <t>1541-</t>
  </si>
  <si>
    <t>All Seekers</t>
  </si>
  <si>
    <t>1540-</t>
  </si>
  <si>
    <t>Female Sanctuary Seekers</t>
  </si>
  <si>
    <t>Male Sanctuary Seekers</t>
  </si>
  <si>
    <t>Seekers of all kinds</t>
  </si>
  <si>
    <t>Felons</t>
  </si>
  <si>
    <t>First Name</t>
  </si>
  <si>
    <t>Surname</t>
  </si>
  <si>
    <t>Appulby</t>
  </si>
  <si>
    <t>William</t>
  </si>
  <si>
    <t>Connyers</t>
  </si>
  <si>
    <t>John</t>
  </si>
  <si>
    <t>Barton</t>
  </si>
  <si>
    <t>****</t>
  </si>
  <si>
    <t>Giffard</t>
  </si>
  <si>
    <t>Alice</t>
  </si>
  <si>
    <t>1449</t>
  </si>
  <si>
    <t>TNA, C 1/64/208</t>
  </si>
  <si>
    <t>Messaunger</t>
  </si>
  <si>
    <t>1454</t>
  </si>
  <si>
    <t>TNA, STAC 2/24/299</t>
  </si>
  <si>
    <t>Robyns alias Robinson</t>
  </si>
  <si>
    <t>Norfolk, Estham</t>
  </si>
  <si>
    <t>Church-taking, Surrey, Cheam St. Dunstan</t>
  </si>
  <si>
    <t>1471</t>
  </si>
  <si>
    <t>1429-05-28</t>
  </si>
  <si>
    <t>St. Katherine by the Tower</t>
  </si>
  <si>
    <t>1575</t>
  </si>
  <si>
    <t>TNA, C 1/46/389</t>
  </si>
  <si>
    <t>Aleyn</t>
  </si>
  <si>
    <t>hurer</t>
  </si>
  <si>
    <t>1584</t>
  </si>
  <si>
    <t>TNA, C 1/69/377</t>
  </si>
  <si>
    <t>1586</t>
  </si>
  <si>
    <t>In an undated chancery bill (with no address), Styward complains that he left a tenement in Norwich in the hands of John Erlham, merchant of Norwich, when he went into sanctuary at Westminster, and now that Erlham is deceased he cannot recover it from Erlham's executor.</t>
  </si>
  <si>
    <t>TNA, C 1/73/130</t>
  </si>
  <si>
    <t>1587</t>
  </si>
  <si>
    <t>TNA, C 1/74/105</t>
  </si>
  <si>
    <t>Roger</t>
  </si>
  <si>
    <t>1589</t>
  </si>
  <si>
    <t>TNA, C 1/120/2</t>
  </si>
  <si>
    <t>Croppe</t>
  </si>
  <si>
    <t>Domyng</t>
  </si>
  <si>
    <t>Geoffrey</t>
  </si>
  <si>
    <t>Webbe</t>
  </si>
  <si>
    <t>Bone</t>
  </si>
  <si>
    <t>Richard</t>
  </si>
  <si>
    <t>Stokes</t>
  </si>
  <si>
    <t>Draper</t>
  </si>
  <si>
    <t>1543</t>
  </si>
  <si>
    <t>TNA, SC 1/56/113</t>
  </si>
  <si>
    <t>Leicestershire, Shawell</t>
  </si>
  <si>
    <t>Church-taking, Leicestershire, Shawell</t>
  </si>
  <si>
    <t>1426</t>
  </si>
  <si>
    <t>1399-06-01</t>
  </si>
  <si>
    <t>Smyth</t>
  </si>
  <si>
    <t>Middleton</t>
  </si>
  <si>
    <t>1395</t>
  </si>
  <si>
    <t>TNA, SC 8/248/12394; CPR 1399-1401, 402-3</t>
  </si>
  <si>
    <t>Curteys</t>
  </si>
  <si>
    <t>Thomas</t>
  </si>
  <si>
    <t>hosier</t>
  </si>
  <si>
    <t>Kent, East Peckham</t>
  </si>
  <si>
    <t>1404</t>
  </si>
  <si>
    <t>CPR 1399-401, 273</t>
  </si>
  <si>
    <t>Broun</t>
  </si>
  <si>
    <t>Comyn</t>
  </si>
  <si>
    <t>Clerk</t>
  </si>
  <si>
    <t>Northumberland, Newcastle upon Tyne [?]</t>
  </si>
  <si>
    <t>Church-taking, Kent, Faversham, St. Saviour</t>
  </si>
  <si>
    <t>1556</t>
  </si>
  <si>
    <t>1401-04-20</t>
  </si>
  <si>
    <t>Colfyn</t>
  </si>
  <si>
    <t>1405</t>
  </si>
  <si>
    <t>CPR 1401-1406, 51</t>
  </si>
  <si>
    <t>Cusak</t>
  </si>
  <si>
    <t>Nicholas</t>
  </si>
  <si>
    <t>Suffolk, Risby</t>
  </si>
  <si>
    <t>Church-taking, Cambridgeshire, Swaffham Prior</t>
  </si>
  <si>
    <t>1537</t>
  </si>
  <si>
    <t>1403-05-15</t>
  </si>
  <si>
    <t>TNA, KB 9/990, mm. 43-44</t>
  </si>
  <si>
    <t>Kent, Allhallows</t>
  </si>
  <si>
    <t>Church-taking, Kent, Higham</t>
  </si>
  <si>
    <t>1406</t>
  </si>
  <si>
    <t>1404-12-31</t>
  </si>
  <si>
    <t>CPR, 1401-1406, 492</t>
  </si>
  <si>
    <t>Moot</t>
  </si>
  <si>
    <t>Sussex, Durrington[?]</t>
  </si>
  <si>
    <t>Church-taking, Sussex, Arundel Collegiate Church</t>
  </si>
  <si>
    <t>1392</t>
  </si>
  <si>
    <t>1405-02-20</t>
  </si>
  <si>
    <t>Copeman</t>
  </si>
  <si>
    <t>Alexander</t>
  </si>
  <si>
    <t>1407</t>
  </si>
  <si>
    <t>CPR 1405-08, 102</t>
  </si>
  <si>
    <t>de Scoreburgh</t>
  </si>
  <si>
    <t>Robert</t>
  </si>
  <si>
    <t>in king's service</t>
  </si>
  <si>
    <t>1396</t>
  </si>
  <si>
    <t>CPR 1405-1408, 171</t>
  </si>
  <si>
    <t>Cambridgeshire, Buckden</t>
  </si>
  <si>
    <t>Church-taking, Cambridgeshire, Offord</t>
  </si>
  <si>
    <t>1409</t>
  </si>
  <si>
    <t>1406-04-27</t>
  </si>
  <si>
    <t>CPR 1405-08, 441</t>
  </si>
  <si>
    <t>Warwickshire, Aston by Birmingham</t>
  </si>
  <si>
    <t>1561</t>
  </si>
  <si>
    <t>Songer</t>
  </si>
  <si>
    <t>Lakyn</t>
  </si>
  <si>
    <t>Shropshire</t>
  </si>
  <si>
    <t>Church-taking, Northamptonshire, Northampton, St. Mary</t>
  </si>
  <si>
    <t>1408</t>
  </si>
  <si>
    <t>CPR 1405-08, 326</t>
  </si>
  <si>
    <t>Gore</t>
  </si>
  <si>
    <t>Hampshire, Broughton</t>
  </si>
  <si>
    <t>SJJ: Hampshire, Broughton (?)</t>
  </si>
  <si>
    <t>Chartered Sanctuary
Ambiguous
Taking church</t>
  </si>
  <si>
    <t>1444</t>
  </si>
  <si>
    <t>Church-taking, Bedfordshire, Knotting</t>
  </si>
  <si>
    <t>1410</t>
  </si>
  <si>
    <t>1410-02-09</t>
  </si>
  <si>
    <t>CPR 1408-13, 184</t>
  </si>
  <si>
    <t>Burburgh</t>
  </si>
  <si>
    <t>Ralph</t>
  </si>
  <si>
    <t>Church-taking, Somerset</t>
  </si>
  <si>
    <t>1411</t>
  </si>
  <si>
    <t>1411-06-02</t>
  </si>
  <si>
    <t>CPR 1413-16, 99</t>
  </si>
  <si>
    <t>Prendergast</t>
  </si>
  <si>
    <t>knight, naval officer</t>
  </si>
  <si>
    <t>1602</t>
  </si>
  <si>
    <t>Whitlock</t>
  </si>
  <si>
    <t>1397</t>
  </si>
  <si>
    <t>CPR 1413-16, 36</t>
  </si>
  <si>
    <t>Piggesden</t>
  </si>
  <si>
    <t>Church-taking, Hampshire, Southampton Greyfriars</t>
  </si>
  <si>
    <t>1412</t>
  </si>
  <si>
    <t>1413-01-19</t>
  </si>
  <si>
    <t>Hardyng</t>
  </si>
  <si>
    <t>John the younger</t>
  </si>
  <si>
    <t>Church-taking, Gloucestershire, Wick</t>
  </si>
  <si>
    <t>1413</t>
  </si>
  <si>
    <t>1413-03-22</t>
  </si>
  <si>
    <t>CPR 1416-22, 13</t>
  </si>
  <si>
    <t>Brounyng</t>
  </si>
  <si>
    <t>1538</t>
  </si>
  <si>
    <t>1413-07-01</t>
  </si>
  <si>
    <t>TNA, KB 9/993, m. 7</t>
  </si>
  <si>
    <t>Pygon alias Cheyne</t>
  </si>
  <si>
    <t>atte Elme</t>
  </si>
  <si>
    <t>Bolle</t>
  </si>
  <si>
    <t>Westmorland, Ninezergh</t>
  </si>
  <si>
    <t>gentleman, MP</t>
  </si>
  <si>
    <t>1562</t>
  </si>
  <si>
    <t>Bisshop</t>
  </si>
  <si>
    <t>Edmund</t>
  </si>
  <si>
    <t>Russell</t>
  </si>
  <si>
    <t>1380</t>
  </si>
  <si>
    <t>Kempe, Historical Notices, 111</t>
  </si>
  <si>
    <t>Church-taking, Hertfordshire, Ware St. Mary</t>
  </si>
  <si>
    <t>Hull</t>
  </si>
  <si>
    <t>1540</t>
  </si>
  <si>
    <t>1416-09-10</t>
  </si>
  <si>
    <t>TNA, KB 9/994, m. 35</t>
  </si>
  <si>
    <t>Rudevile</t>
  </si>
  <si>
    <t>Escape from custody</t>
  </si>
  <si>
    <t>soapmaker</t>
  </si>
  <si>
    <t>1398</t>
  </si>
  <si>
    <t>Also accessory to felony</t>
  </si>
  <si>
    <t>CPR, 1416-22, 61-62</t>
  </si>
  <si>
    <t>Corbet</t>
  </si>
  <si>
    <t>Kent, Canterbury, alias of Woodchurch</t>
  </si>
  <si>
    <t>Church-taking, Kent, Canterbury Blackfriars</t>
  </si>
  <si>
    <t>1399</t>
  </si>
  <si>
    <t>1418-03-13</t>
  </si>
  <si>
    <t xml:space="preserve">CPR, 1416-22, 176 </t>
  </si>
  <si>
    <t>Church-taking, Hertfordshire, Amwell (Hertford Priory)</t>
  </si>
  <si>
    <t>1474</t>
  </si>
  <si>
    <t>1418-07-28</t>
  </si>
  <si>
    <t>TNA, KB 9/1056, m. 38</t>
  </si>
  <si>
    <t>Mille</t>
  </si>
  <si>
    <t>Essex, Shenfield</t>
  </si>
  <si>
    <t>Edale</t>
  </si>
  <si>
    <t>Digelot</t>
  </si>
  <si>
    <t>Saddler</t>
  </si>
  <si>
    <t>Hore</t>
  </si>
  <si>
    <t>Shenyfeld</t>
  </si>
  <si>
    <t>Barnet</t>
  </si>
  <si>
    <t>Rose</t>
  </si>
  <si>
    <t>Merssh</t>
  </si>
  <si>
    <t>Holand</t>
  </si>
  <si>
    <t>Staffordshire, Stone</t>
  </si>
  <si>
    <t>Church-taking, Middlesex, Hackney</t>
  </si>
  <si>
    <t>1480</t>
  </si>
  <si>
    <t>1425-03-02</t>
  </si>
  <si>
    <t>Oswyck</t>
  </si>
  <si>
    <t>Bernard</t>
  </si>
  <si>
    <t>"from across the seas"</t>
  </si>
  <si>
    <t>Church-taking, Kent, Canterbury Cathedral</t>
  </si>
  <si>
    <t>1600</t>
  </si>
  <si>
    <t>Arleston</t>
  </si>
  <si>
    <t>Parker</t>
  </si>
  <si>
    <t>1549</t>
  </si>
  <si>
    <t>TNA, SC 8/304/15183</t>
  </si>
  <si>
    <t>Pygot</t>
  </si>
  <si>
    <t>Sutton</t>
  </si>
  <si>
    <t>Colles</t>
  </si>
  <si>
    <t>Huntingdonshire, Huntingdon</t>
  </si>
  <si>
    <t>wool merchant; MP</t>
  </si>
  <si>
    <t>1385</t>
  </si>
  <si>
    <t>Ledbury</t>
  </si>
  <si>
    <t>1382</t>
  </si>
  <si>
    <t>Caret</t>
  </si>
  <si>
    <t>Ivo</t>
  </si>
  <si>
    <t>Grene</t>
  </si>
  <si>
    <t>1472</t>
  </si>
  <si>
    <t>Hoo</t>
  </si>
  <si>
    <t>Ciprian</t>
  </si>
  <si>
    <t>Henry</t>
  </si>
  <si>
    <t>Bukke</t>
  </si>
  <si>
    <t>Saffrey</t>
  </si>
  <si>
    <t>Berkshire, Hurley</t>
  </si>
  <si>
    <t>prior of Hurley priory</t>
  </si>
  <si>
    <t>1544</t>
  </si>
  <si>
    <t>TNA, SC 8/72/3553</t>
  </si>
  <si>
    <t>Thomson</t>
  </si>
  <si>
    <t>Neweman</t>
  </si>
  <si>
    <t>1453</t>
  </si>
  <si>
    <t>TNA, SC 8/88/4397</t>
  </si>
  <si>
    <t>Bertram</t>
  </si>
  <si>
    <t>Bartholomew</t>
  </si>
  <si>
    <t>Marchall</t>
  </si>
  <si>
    <t>Northamptonshire, Newton by Higham Ferrers</t>
  </si>
  <si>
    <t>Church-taking, Northamptonshire, Newton by Higham Ferrers</t>
  </si>
  <si>
    <t>1415</t>
  </si>
  <si>
    <t>1433-10-24</t>
  </si>
  <si>
    <t>CPR 1436-41, 275-76</t>
  </si>
  <si>
    <t>Middlesex, Chelsea</t>
  </si>
  <si>
    <t>SJJ: New Temple</t>
  </si>
  <si>
    <t>1473</t>
  </si>
  <si>
    <t>1434-08-06</t>
  </si>
  <si>
    <t>TNA, KB 9/1049, m. 32; KB 27/695, Fines; KB 29/68, m. 1</t>
  </si>
  <si>
    <t>Gregory</t>
  </si>
  <si>
    <t>Cowper or Couper</t>
  </si>
  <si>
    <t>Netherlands</t>
  </si>
  <si>
    <t>1545</t>
  </si>
  <si>
    <t>TNA, SC 8/85/4218</t>
  </si>
  <si>
    <t>Mason</t>
  </si>
  <si>
    <t>Barbour</t>
  </si>
  <si>
    <t>Church-taking, Gloucestershire, Dursley</t>
  </si>
  <si>
    <t>1414</t>
  </si>
  <si>
    <t>1437-03-20</t>
  </si>
  <si>
    <t>CPR 1436-41, 252</t>
  </si>
  <si>
    <t>Bartelot alias Kaylok</t>
  </si>
  <si>
    <t>Oxfordshire, Tetsworth</t>
  </si>
  <si>
    <t>husbandman alias yeoman</t>
  </si>
  <si>
    <t>Church-taking, London, St. Michael Bassishaw</t>
  </si>
  <si>
    <t>1546</t>
  </si>
  <si>
    <t>1437-09-07</t>
  </si>
  <si>
    <t>TNA, SC 8/181/9039; CPR 1436-41, 298</t>
  </si>
  <si>
    <t>Conway</t>
  </si>
  <si>
    <t>Kent, Goudhurst</t>
  </si>
  <si>
    <t>Church-taking, Kent, Marden</t>
  </si>
  <si>
    <t>1448</t>
  </si>
  <si>
    <t>1438-06-04</t>
  </si>
  <si>
    <t>CPR 1441-46, 313</t>
  </si>
  <si>
    <t>Beaton</t>
  </si>
  <si>
    <t>1400</t>
  </si>
  <si>
    <t>CPR 1436-41, 277</t>
  </si>
  <si>
    <t>Chaumbre</t>
  </si>
  <si>
    <t>Parker alias Gerard</t>
  </si>
  <si>
    <t>Taking church
Chartered Sanctuary
Ambiguous</t>
  </si>
  <si>
    <t>Knight</t>
  </si>
  <si>
    <t>Rede</t>
  </si>
  <si>
    <t>Blakbourne</t>
  </si>
  <si>
    <t>Thomas alias Christopher</t>
  </si>
  <si>
    <t>Eleanor</t>
  </si>
  <si>
    <t>1377</t>
  </si>
  <si>
    <t>1441-05-24</t>
  </si>
  <si>
    <t>Also necromancy</t>
  </si>
  <si>
    <t>Gage</t>
  </si>
  <si>
    <t>Minehead or Mynhed</t>
  </si>
  <si>
    <t>Brambylle</t>
  </si>
  <si>
    <t>Sussex, Etchingham</t>
  </si>
  <si>
    <t>Church-taking, Sussex, Ticehurst</t>
  </si>
  <si>
    <t>1394</t>
  </si>
  <si>
    <t>CPR 1441-46, 190-91</t>
  </si>
  <si>
    <t>Spaldyng</t>
  </si>
  <si>
    <t>Gyles</t>
  </si>
  <si>
    <t>monk</t>
  </si>
  <si>
    <t>1416</t>
  </si>
  <si>
    <t>CPR 1441-46, 259-60</t>
  </si>
  <si>
    <t>Campyon</t>
  </si>
  <si>
    <t>1541</t>
  </si>
  <si>
    <t>Brodelegh alias Brodeley</t>
  </si>
  <si>
    <t>Church-taking, Yorkshire, Wakefield</t>
  </si>
  <si>
    <t>1547</t>
  </si>
  <si>
    <t>TNA, SC 8/236/11757; SC 8/236/11761</t>
  </si>
  <si>
    <t>Cayme</t>
  </si>
  <si>
    <t>Haywarden</t>
  </si>
  <si>
    <t>1605</t>
  </si>
  <si>
    <t>According to an anonymous chronicle account of Jack Cade's Revolt, 1450, a certain Richard Haywarden was beheaded in the course of the revolt at the Tabard inn in Southwark, having "come there from the sanctuary of St. Martin le Grand."</t>
  </si>
  <si>
    <t xml:space="preserve">Ralph Flenley, ed., Six Town Chronicles of England (Oxford: Clarendon Press, 1911), 106.
</t>
  </si>
  <si>
    <t>Oldhall</t>
  </si>
  <si>
    <t>fishmonger alias gentleman alias yeoman</t>
  </si>
  <si>
    <t>Bowre alias Boure</t>
  </si>
  <si>
    <t>1403</t>
  </si>
  <si>
    <t>CPR 1446-52, 551</t>
  </si>
  <si>
    <t>Hertfordshire, Norton</t>
  </si>
  <si>
    <t>Church-taking, Hertfordshire, Norton St. Nicholas</t>
  </si>
  <si>
    <t>1418</t>
  </si>
  <si>
    <t>1452-10-29</t>
  </si>
  <si>
    <t>CPR 1452-61, 64</t>
  </si>
  <si>
    <t>1378</t>
  </si>
  <si>
    <t>Riot</t>
  </si>
  <si>
    <t>Also treason?</t>
  </si>
  <si>
    <t>PROME, 1453-03 (5:247-48)</t>
  </si>
  <si>
    <t>Essex, Halstead</t>
  </si>
  <si>
    <t>1389</t>
  </si>
  <si>
    <t>de Nermont</t>
  </si>
  <si>
    <t>Guernsey</t>
  </si>
  <si>
    <t>Church-taking, Guernsey, St. Mary</t>
  </si>
  <si>
    <t>1419</t>
  </si>
  <si>
    <t>CPR 1452-61, 233</t>
  </si>
  <si>
    <t>Edwards</t>
  </si>
  <si>
    <t>1606</t>
  </si>
  <si>
    <t xml:space="preserve">Great Chronicle, 188; J. L. Bolton, “The City and the Crown, 1456-61,” London Journal 12 (1986): 12-13.
</t>
  </si>
  <si>
    <t>Lincolnshire, Wainfleet</t>
  </si>
  <si>
    <t>1417</t>
  </si>
  <si>
    <t>CPR 1452-61, 361</t>
  </si>
  <si>
    <t>1383</t>
  </si>
  <si>
    <t>Skathlok</t>
  </si>
  <si>
    <t>Church-taking, Gloucestershire, Bath Abbey</t>
  </si>
  <si>
    <t>1420</t>
  </si>
  <si>
    <t>CPR 1452-61, 432</t>
  </si>
  <si>
    <t>Cambridgeshire, Orwell</t>
  </si>
  <si>
    <t>1542</t>
  </si>
  <si>
    <t>1458-03-14</t>
  </si>
  <si>
    <t xml:space="preserve">TNA, KB 9/998, m. 81 </t>
  </si>
  <si>
    <t>Church-taking, Cambridgeshire, Ely Cathedral</t>
  </si>
  <si>
    <t>1393</t>
  </si>
  <si>
    <t>Worth</t>
  </si>
  <si>
    <t>Robert or John</t>
  </si>
  <si>
    <t>Lyghton</t>
  </si>
  <si>
    <t>Church-taking, Norfolk, Great Yarmouth, Friars Minor</t>
  </si>
  <si>
    <t>1601</t>
  </si>
  <si>
    <t>Coydon</t>
  </si>
  <si>
    <t>Harry</t>
  </si>
  <si>
    <t>Oxfordshire, Oxford [?]</t>
  </si>
  <si>
    <t>SJJ: Oxford, Broadgates Hall</t>
  </si>
  <si>
    <t>1376</t>
  </si>
  <si>
    <t>1463-08-25</t>
  </si>
  <si>
    <t>Also security</t>
  </si>
  <si>
    <t>Hogeson</t>
  </si>
  <si>
    <t>Norfolk, Norwich [?]</t>
  </si>
  <si>
    <t>Church-taking, Norfolk, Norwich St. Mary Incombusta</t>
  </si>
  <si>
    <t>1375</t>
  </si>
  <si>
    <t>TNA, KB 9/313, m. 76; KB 9/947, m. 53</t>
  </si>
  <si>
    <t>Warwickshire, Coventry [?]</t>
  </si>
  <si>
    <t>1567</t>
  </si>
  <si>
    <t>TNA, C 1/33/152</t>
  </si>
  <si>
    <t>Bawdewyn</t>
  </si>
  <si>
    <t>Kent, Greenwich (dependency of Sheen priory?)</t>
  </si>
  <si>
    <t>1603</t>
  </si>
  <si>
    <t>TNA, C 1/28/496</t>
  </si>
  <si>
    <t>Laydman</t>
  </si>
  <si>
    <t>Beauchamp</t>
  </si>
  <si>
    <t>de Mount</t>
  </si>
  <si>
    <t>1494</t>
  </si>
  <si>
    <t>1467-11-10</t>
  </si>
  <si>
    <t>TNA, KB 9/944, mm. 46-47</t>
  </si>
  <si>
    <t>1571</t>
  </si>
  <si>
    <t>TNA, C 1/46/202</t>
  </si>
  <si>
    <t>Plantagenet</t>
  </si>
  <si>
    <t>Morton</t>
  </si>
  <si>
    <t>Carpenter</t>
  </si>
  <si>
    <t>priest, vicar of St. Martin le Grand</t>
  </si>
  <si>
    <t>1568</t>
  </si>
  <si>
    <t>TNA, C 1/45/144</t>
  </si>
  <si>
    <t>Cok</t>
  </si>
  <si>
    <t>Martin</t>
  </si>
  <si>
    <t>1569</t>
  </si>
  <si>
    <t>TNA, C 1/46/163</t>
  </si>
  <si>
    <t>[John]</t>
  </si>
  <si>
    <t>gentleman, receiver of the Earl of Oxford</t>
  </si>
  <si>
    <t>1570</t>
  </si>
  <si>
    <t>TNA, C 1/46/165</t>
  </si>
  <si>
    <t>Bygge</t>
  </si>
  <si>
    <t>leatherseller</t>
  </si>
  <si>
    <t>1585</t>
  </si>
  <si>
    <t>TNA, C 1/71/104</t>
  </si>
  <si>
    <t>Langstrother</t>
  </si>
  <si>
    <t>1471-05-04</t>
  </si>
  <si>
    <t>Warkworth, Chronicle, 18-19</t>
  </si>
  <si>
    <t>de Vere</t>
  </si>
  <si>
    <t>Margaret</t>
  </si>
  <si>
    <t>Audley</t>
  </si>
  <si>
    <t>Humphrey</t>
  </si>
  <si>
    <t>Clifton</t>
  </si>
  <si>
    <t>Gervase</t>
  </si>
  <si>
    <t>Cary</t>
  </si>
  <si>
    <t>Courtenay</t>
  </si>
  <si>
    <t>Walter</t>
  </si>
  <si>
    <t>Florey</t>
  </si>
  <si>
    <t>Delvis</t>
  </si>
  <si>
    <t>James</t>
  </si>
  <si>
    <t>1572</t>
  </si>
  <si>
    <t>TNA, C 1/46/241</t>
  </si>
  <si>
    <t>Bentley</t>
  </si>
  <si>
    <t>1574</t>
  </si>
  <si>
    <t>TNA, C 1/46/336</t>
  </si>
  <si>
    <t>Astell</t>
  </si>
  <si>
    <t>1573</t>
  </si>
  <si>
    <t>TNA, C 1/46/284</t>
  </si>
  <si>
    <t>Creymer</t>
  </si>
  <si>
    <t>1576</t>
  </si>
  <si>
    <t>TNA, C 1/46/471</t>
  </si>
  <si>
    <t>Huchecok</t>
  </si>
  <si>
    <t>1495</t>
  </si>
  <si>
    <t>1473-12-31</t>
  </si>
  <si>
    <t>TNA, KB 9/946, mm. 17-18</t>
  </si>
  <si>
    <t>Chapman</t>
  </si>
  <si>
    <t>1577</t>
  </si>
  <si>
    <t>TNA, C 1/48/17</t>
  </si>
  <si>
    <t>Essex, Tolleshunt Darcy</t>
  </si>
  <si>
    <t>1578</t>
  </si>
  <si>
    <t>TNA, C 1/48/35</t>
  </si>
  <si>
    <t>1579</t>
  </si>
  <si>
    <t>TNA, C 1/48/69</t>
  </si>
  <si>
    <t>Bryce</t>
  </si>
  <si>
    <t>1580</t>
  </si>
  <si>
    <t>TNA, C 1/48/126</t>
  </si>
  <si>
    <t>1583</t>
  </si>
  <si>
    <t>TNA, C 1/67/152</t>
  </si>
  <si>
    <t>Gogh</t>
  </si>
  <si>
    <t>Walker</t>
  </si>
  <si>
    <t>Wemme</t>
  </si>
  <si>
    <t>Vyvyan</t>
  </si>
  <si>
    <t>Holme</t>
  </si>
  <si>
    <t>Brown</t>
  </si>
  <si>
    <t>Christopher</t>
  </si>
  <si>
    <t>Rome</t>
  </si>
  <si>
    <t>Nicholson</t>
  </si>
  <si>
    <t>France, Gascony</t>
  </si>
  <si>
    <t>1558</t>
  </si>
  <si>
    <t>TNA, C 1/1/168</t>
  </si>
  <si>
    <t>Yonge</t>
  </si>
  <si>
    <t>Richardson</t>
  </si>
  <si>
    <t>Moyser</t>
  </si>
  <si>
    <t>Heghfeld</t>
  </si>
  <si>
    <t>Hunt</t>
  </si>
  <si>
    <t>Bilton</t>
  </si>
  <si>
    <t>Alestre</t>
  </si>
  <si>
    <t>Boys</t>
  </si>
  <si>
    <t>Blewet</t>
  </si>
  <si>
    <t>TNA, KB 9/354, m. 46; KB 9/952, m. 41; Freeman, "And He Abjured," 290-91</t>
  </si>
  <si>
    <t>Jennyn</t>
  </si>
  <si>
    <t>Wadeson</t>
  </si>
  <si>
    <t>Branthwayt</t>
  </si>
  <si>
    <t>Oliver</t>
  </si>
  <si>
    <t>Riddyng</t>
  </si>
  <si>
    <t>Heg</t>
  </si>
  <si>
    <t>Gilbert</t>
  </si>
  <si>
    <t>Bowre</t>
  </si>
  <si>
    <t>Midilton</t>
  </si>
  <si>
    <t>Noble</t>
  </si>
  <si>
    <t>Kipling</t>
  </si>
  <si>
    <t>Burton</t>
  </si>
  <si>
    <t>Kyng</t>
  </si>
  <si>
    <t>Webster</t>
  </si>
  <si>
    <t>Marshall</t>
  </si>
  <si>
    <t>Person</t>
  </si>
  <si>
    <t>Colynson</t>
  </si>
  <si>
    <t>Beawmont</t>
  </si>
  <si>
    <t>Elizabeth</t>
  </si>
  <si>
    <t>Marryk</t>
  </si>
  <si>
    <t>Baron</t>
  </si>
  <si>
    <t>Bere</t>
  </si>
  <si>
    <t>1581</t>
  </si>
  <si>
    <t>TNA, C 1/63/5</t>
  </si>
  <si>
    <t>1582</t>
  </si>
  <si>
    <t>TNA, C 1/64/1116</t>
  </si>
  <si>
    <t>Wodcok</t>
  </si>
  <si>
    <t>Borow</t>
  </si>
  <si>
    <t>Abthorp</t>
  </si>
  <si>
    <t>Rougthwayt</t>
  </si>
  <si>
    <t>Hawll</t>
  </si>
  <si>
    <t>Blande</t>
  </si>
  <si>
    <t>Stephen</t>
  </si>
  <si>
    <t>Walle</t>
  </si>
  <si>
    <t>Lycocke</t>
  </si>
  <si>
    <t>Colwell</t>
  </si>
  <si>
    <t>Bagula</t>
  </si>
  <si>
    <t>Arundale</t>
  </si>
  <si>
    <t>1381</t>
  </si>
  <si>
    <t>Also high treason, homicide</t>
  </si>
  <si>
    <t>Menell</t>
  </si>
  <si>
    <t>Carlyle</t>
  </si>
  <si>
    <t>Roland</t>
  </si>
  <si>
    <t>Curtas</t>
  </si>
  <si>
    <t>Brandon</t>
  </si>
  <si>
    <t>Sir William</t>
  </si>
  <si>
    <t>knight; marshal of the Marshalsea prison</t>
  </si>
  <si>
    <t>Hudson</t>
  </si>
  <si>
    <t>Kent, Sandwich</t>
  </si>
  <si>
    <t>1496</t>
  </si>
  <si>
    <t>1484-09-23</t>
  </si>
  <si>
    <t>TNA, KB 9/951, mm. 87-88</t>
  </si>
  <si>
    <t>Agnes</t>
  </si>
  <si>
    <t>SJJ: Paris Garden</t>
  </si>
  <si>
    <t>1513</t>
  </si>
  <si>
    <t>Perpound</t>
  </si>
  <si>
    <t>Borell</t>
  </si>
  <si>
    <t>Vernakyn</t>
  </si>
  <si>
    <t>Curtes</t>
  </si>
  <si>
    <t>Piers</t>
  </si>
  <si>
    <t>king's wardrober</t>
  </si>
  <si>
    <t>1421</t>
  </si>
  <si>
    <t>Blase alias Barbara</t>
  </si>
  <si>
    <t>Derek</t>
  </si>
  <si>
    <t>1475</t>
  </si>
  <si>
    <t>1485-11-09</t>
  </si>
  <si>
    <t>TNA, KB 9/1060, m. 91</t>
  </si>
  <si>
    <t>Lonysdale</t>
  </si>
  <si>
    <t>Lyndesey</t>
  </si>
  <si>
    <t>Heryson</t>
  </si>
  <si>
    <t>Denys</t>
  </si>
  <si>
    <t>Terry</t>
  </si>
  <si>
    <t>TNA, KB 9/1060, m. 66-67; KB 27/901, rex m. 3d</t>
  </si>
  <si>
    <t>TNA, KB 9/375, mm. 67-68; KB 27/905, rex m. 8</t>
  </si>
  <si>
    <t>Walcheford</t>
  </si>
  <si>
    <t>Innholder</t>
  </si>
  <si>
    <t>1481</t>
  </si>
  <si>
    <t>1486-11-29</t>
  </si>
  <si>
    <t>TNA, KB 9/383, m. 88</t>
  </si>
  <si>
    <t>Essex, Chelmsford</t>
  </si>
  <si>
    <t>1591</t>
  </si>
  <si>
    <t>TNA, C 1/178/4</t>
  </si>
  <si>
    <t>Ewbank</t>
  </si>
  <si>
    <t>Adam</t>
  </si>
  <si>
    <t>Kape</t>
  </si>
  <si>
    <t>Bramsgrove</t>
  </si>
  <si>
    <t>de Wode</t>
  </si>
  <si>
    <t>Laurence</t>
  </si>
  <si>
    <t>Boole</t>
  </si>
  <si>
    <t>Hawden</t>
  </si>
  <si>
    <t>Wright</t>
  </si>
  <si>
    <t>Robson</t>
  </si>
  <si>
    <t>Thompson</t>
  </si>
  <si>
    <t>Fernell</t>
  </si>
  <si>
    <t>Bougham</t>
  </si>
  <si>
    <t>Herefordshire, Garway</t>
  </si>
  <si>
    <t>SJJ: Wormbridge, Herefordshire</t>
  </si>
  <si>
    <t>1437</t>
  </si>
  <si>
    <t>Constantyne</t>
  </si>
  <si>
    <t>1588</t>
  </si>
  <si>
    <t>TNA, C 1/89/23</t>
  </si>
  <si>
    <t>Marten</t>
  </si>
  <si>
    <t>Burre</t>
  </si>
  <si>
    <t>Taylleȝour</t>
  </si>
  <si>
    <t>Tomsune</t>
  </si>
  <si>
    <t>Perkyng</t>
  </si>
  <si>
    <t>Huntley</t>
  </si>
  <si>
    <t>[George]</t>
  </si>
  <si>
    <t>Lawndels</t>
  </si>
  <si>
    <t>TNA, KB 9/385, mm. 4-5; KB 27/919, m. 7; C 1/159/53</t>
  </si>
  <si>
    <t>Preston alias Westlake</t>
  </si>
  <si>
    <t>Hampshire, Portsmouth; Devon, Brixham; London</t>
  </si>
  <si>
    <t>Poole; Ipswich</t>
  </si>
  <si>
    <t>Carteworth</t>
  </si>
  <si>
    <t>Whatman</t>
  </si>
  <si>
    <t>Wells</t>
  </si>
  <si>
    <t>1402</t>
  </si>
  <si>
    <t>1476</t>
  </si>
  <si>
    <t>1490-02-16</t>
  </si>
  <si>
    <t>TNA, KB 9/1061, m. 50; KB 29/121, m. 9d; KB 27/919, m. 9; KB 27/920, m. 14; KB 27/925, Fines</t>
  </si>
  <si>
    <t>Essex, East Tilbury</t>
  </si>
  <si>
    <t>1590</t>
  </si>
  <si>
    <t>TNA, C 1/150/78</t>
  </si>
  <si>
    <t>Edward</t>
  </si>
  <si>
    <t>Cradoke</t>
  </si>
  <si>
    <t>Fairbarne</t>
  </si>
  <si>
    <t>Spense</t>
  </si>
  <si>
    <t>Thomas [John]</t>
  </si>
  <si>
    <t>Henryson</t>
  </si>
  <si>
    <t>Joy</t>
  </si>
  <si>
    <t>Nychollson</t>
  </si>
  <si>
    <t>Spret</t>
  </si>
  <si>
    <t>Baker</t>
  </si>
  <si>
    <t>Burnlay</t>
  </si>
  <si>
    <t>Lucas alias Gardener</t>
  </si>
  <si>
    <t>Barthelmewe</t>
  </si>
  <si>
    <t>Besseley</t>
  </si>
  <si>
    <t>Wellys</t>
  </si>
  <si>
    <t>Croft</t>
  </si>
  <si>
    <t>Ranger of king's forests</t>
  </si>
  <si>
    <t>1386</t>
  </si>
  <si>
    <t>PROME 1491-10 (6:441)</t>
  </si>
  <si>
    <t>Brodham</t>
  </si>
  <si>
    <t>1422</t>
  </si>
  <si>
    <t>CPR 1485-94, 342</t>
  </si>
  <si>
    <t>Archer</t>
  </si>
  <si>
    <t>Church-taking, Somerset, Nunney</t>
  </si>
  <si>
    <t>1429</t>
  </si>
  <si>
    <t>1491-10-05</t>
  </si>
  <si>
    <t>Baker, Caryll's Reports, 111</t>
  </si>
  <si>
    <t>Barrett alias Tailour</t>
  </si>
  <si>
    <t>Philip</t>
  </si>
  <si>
    <t>Herefordshire, Bosbury, Upleadon manor</t>
  </si>
  <si>
    <t>SJJ: Temple Court, Bosbury, Herefordshire</t>
  </si>
  <si>
    <t>1438</t>
  </si>
  <si>
    <t>Cotton Nero E.VI, Hospitaller Cartulary, fol. 60r-61r; TNA, KB 27/1020, plea m. 60, transcribed in Baker, Caryll's Reports, 714</t>
  </si>
  <si>
    <t>ap Roger</t>
  </si>
  <si>
    <t>Yevan</t>
  </si>
  <si>
    <t>Bristol, St. Augustine's monastery</t>
  </si>
  <si>
    <t>1441</t>
  </si>
  <si>
    <t>wool merchant</t>
  </si>
  <si>
    <t>1592</t>
  </si>
  <si>
    <t>TNA, C 1/180/40-41</t>
  </si>
  <si>
    <t>Atkynson</t>
  </si>
  <si>
    <t>Gilson</t>
  </si>
  <si>
    <t>John junior</t>
  </si>
  <si>
    <t>Tayllour</t>
  </si>
  <si>
    <t>TNA, KB 9/397, m. 21; KB 27/935, rex m. 3d</t>
  </si>
  <si>
    <t>Tailbos</t>
  </si>
  <si>
    <t>Jonson</t>
  </si>
  <si>
    <t>Care</t>
  </si>
  <si>
    <t>de Traun</t>
  </si>
  <si>
    <t>Dobynson</t>
  </si>
  <si>
    <t>Armstraing</t>
  </si>
  <si>
    <t>John Jr.</t>
  </si>
  <si>
    <t>Alcok alias Canapy</t>
  </si>
  <si>
    <t>Beell</t>
  </si>
  <si>
    <t>Crokker</t>
  </si>
  <si>
    <t>Boteler</t>
  </si>
  <si>
    <t>Pykham</t>
  </si>
  <si>
    <t>Ledale</t>
  </si>
  <si>
    <t>Bagnall</t>
  </si>
  <si>
    <t>Heth</t>
  </si>
  <si>
    <t>Skotte</t>
  </si>
  <si>
    <t>Kenyngton</t>
  </si>
  <si>
    <t>Crampete</t>
  </si>
  <si>
    <t>SJJ: Winkburn, Nottinghamshire</t>
  </si>
  <si>
    <t>1427</t>
  </si>
  <si>
    <t>1494-02-28</t>
  </si>
  <si>
    <t>Watson</t>
  </si>
  <si>
    <t>Davell</t>
  </si>
  <si>
    <t>Robynson</t>
  </si>
  <si>
    <t>George</t>
  </si>
  <si>
    <t>West</t>
  </si>
  <si>
    <t>Easby</t>
  </si>
  <si>
    <t>Hudeles</t>
  </si>
  <si>
    <t>Boner</t>
  </si>
  <si>
    <t>Halyday</t>
  </si>
  <si>
    <t>Wade</t>
  </si>
  <si>
    <t>1593</t>
  </si>
  <si>
    <t>TNA, C 1/188/48</t>
  </si>
  <si>
    <t>Calcott</t>
  </si>
  <si>
    <t>1595</t>
  </si>
  <si>
    <t>1495-03-02</t>
  </si>
  <si>
    <t>TNA, C 1/226/44, C 1/228/35</t>
  </si>
  <si>
    <t>Cook</t>
  </si>
  <si>
    <t>Bennet</t>
  </si>
  <si>
    <t>Wakefeld</t>
  </si>
  <si>
    <t>Walkar</t>
  </si>
  <si>
    <t>Hall</t>
  </si>
  <si>
    <t>Stedman</t>
  </si>
  <si>
    <t>Matthew</t>
  </si>
  <si>
    <t>Newbigging</t>
  </si>
  <si>
    <t>Fyshe</t>
  </si>
  <si>
    <t>Cooke</t>
  </si>
  <si>
    <t>Pyrcherd</t>
  </si>
  <si>
    <t>Bland</t>
  </si>
  <si>
    <t>Harper</t>
  </si>
  <si>
    <t>Sharpcliff</t>
  </si>
  <si>
    <t>Arthur</t>
  </si>
  <si>
    <t>Dominic</t>
  </si>
  <si>
    <t>Ireland, Limerick, and Bristol</t>
  </si>
  <si>
    <t>1440</t>
  </si>
  <si>
    <t>Dorset, Alrington</t>
  </si>
  <si>
    <t>1442</t>
  </si>
  <si>
    <t>1496-01-04</t>
  </si>
  <si>
    <t>TNA, KB 9/410, mm. 30-32; KB 29/127, m. 3</t>
  </si>
  <si>
    <t>Dountehame</t>
  </si>
  <si>
    <t>Colson</t>
  </si>
  <si>
    <t>Broughton</t>
  </si>
  <si>
    <t>Borowdale</t>
  </si>
  <si>
    <t>Moresse</t>
  </si>
  <si>
    <t>Heyron</t>
  </si>
  <si>
    <t>Church-taking, Berkshire, Wallingford, All Hallows</t>
  </si>
  <si>
    <t>1497-10-04</t>
  </si>
  <si>
    <t xml:space="preserve">TNA, KB 9/419, m. 50; TNA, KB 27/964, rex m. 8d </t>
  </si>
  <si>
    <t>Burbridge</t>
  </si>
  <si>
    <t>Machon</t>
  </si>
  <si>
    <t>Bebe</t>
  </si>
  <si>
    <t>Castley</t>
  </si>
  <si>
    <t>Day</t>
  </si>
  <si>
    <t>Colyn</t>
  </si>
  <si>
    <t>Barker</t>
  </si>
  <si>
    <t>Dove alias Blewet</t>
  </si>
  <si>
    <t>Burnley</t>
  </si>
  <si>
    <t>Bell</t>
  </si>
  <si>
    <t>TNA, KB 9/419, m. 5; KB 27/985, rex m. 18</t>
  </si>
  <si>
    <t>Greneway</t>
  </si>
  <si>
    <t>Dawson</t>
  </si>
  <si>
    <t>Dast</t>
  </si>
  <si>
    <t>Fechet</t>
  </si>
  <si>
    <t>Colstone</t>
  </si>
  <si>
    <t>Kykbe</t>
  </si>
  <si>
    <t>Semay</t>
  </si>
  <si>
    <t>Hewson</t>
  </si>
  <si>
    <t>Lawson</t>
  </si>
  <si>
    <t>Tooke</t>
  </si>
  <si>
    <t>husbandman; yeoman; sawyer</t>
  </si>
  <si>
    <t>1499-02-21</t>
  </si>
  <si>
    <t>TNA, KB 27/953, m.4; KB 27/956, rex m. 2d; KB 29/130, m. 27d, 29; KB 9/454, m. 38</t>
  </si>
  <si>
    <t>Pewyk</t>
  </si>
  <si>
    <t>Bromell</t>
  </si>
  <si>
    <t>Reginald</t>
  </si>
  <si>
    <t>Bulman</t>
  </si>
  <si>
    <t>Goldthwate</t>
  </si>
  <si>
    <t>Thorpp</t>
  </si>
  <si>
    <t>Seyll</t>
  </si>
  <si>
    <t>Brig</t>
  </si>
  <si>
    <t>Fereman</t>
  </si>
  <si>
    <t>Dawton</t>
  </si>
  <si>
    <t>Gammwell</t>
  </si>
  <si>
    <t>White</t>
  </si>
  <si>
    <t>Bysshop</t>
  </si>
  <si>
    <t>Branbrowe</t>
  </si>
  <si>
    <t>Purchase</t>
  </si>
  <si>
    <t>1557</t>
  </si>
  <si>
    <t>1500-10-24</t>
  </si>
  <si>
    <t>East Sussex Record Office, MS RYE/60/4, Account Book for Rye, 1493-1514, fol. 94r</t>
  </si>
  <si>
    <t>Yorkshire, Watton Abbey; Norfolk, Southrepps</t>
  </si>
  <si>
    <t>Church-taking, Norfolk, Norwich Friars Minor</t>
  </si>
  <si>
    <t>1594</t>
  </si>
  <si>
    <t>TNA, C 1/206/75; L&amp;P, 1:227</t>
  </si>
  <si>
    <t>Key</t>
  </si>
  <si>
    <t>Catton</t>
  </si>
  <si>
    <t>Browne</t>
  </si>
  <si>
    <t>Androwe</t>
  </si>
  <si>
    <t>Towneshend</t>
  </si>
  <si>
    <t>Lucas</t>
  </si>
  <si>
    <t>Croswet</t>
  </si>
  <si>
    <t>Synger</t>
  </si>
  <si>
    <t>Jope alias Padland</t>
  </si>
  <si>
    <t>TNA, KB 9/424, m. 24</t>
  </si>
  <si>
    <t>ap Ewyn</t>
  </si>
  <si>
    <t>Atvanne</t>
  </si>
  <si>
    <t>Church-taking, Surrey, Limpsfield</t>
  </si>
  <si>
    <t>1501-07-04</t>
  </si>
  <si>
    <t>king's gunner</t>
  </si>
  <si>
    <t>1423</t>
  </si>
  <si>
    <t>CPR 1494-1509, 239</t>
  </si>
  <si>
    <t>Cumbria, Little Corby</t>
  </si>
  <si>
    <t>Wetheral Priory</t>
  </si>
  <si>
    <t>1482</t>
  </si>
  <si>
    <t>1501-05-09</t>
  </si>
  <si>
    <t>TNA, KB 9/423, m. 8</t>
  </si>
  <si>
    <t>Raw</t>
  </si>
  <si>
    <t>Cowpland</t>
  </si>
  <si>
    <t>Turnor</t>
  </si>
  <si>
    <t>Stokdall</t>
  </si>
  <si>
    <t>Sherparow</t>
  </si>
  <si>
    <t>Cotese</t>
  </si>
  <si>
    <t>Brigges</t>
  </si>
  <si>
    <t>Hale</t>
  </si>
  <si>
    <t>Barley</t>
  </si>
  <si>
    <t>Cruse</t>
  </si>
  <si>
    <t>Broke or Bruke</t>
  </si>
  <si>
    <t>1596</t>
  </si>
  <si>
    <t>TNA, C 1/271/92</t>
  </si>
  <si>
    <t>Smertwhet</t>
  </si>
  <si>
    <t>Wilkynson</t>
  </si>
  <si>
    <t>Wescard</t>
  </si>
  <si>
    <t>Byrket</t>
  </si>
  <si>
    <t>Tempill</t>
  </si>
  <si>
    <t>Crayford</t>
  </si>
  <si>
    <t>Bery</t>
  </si>
  <si>
    <t>TNA, KB 9/434, m. 9; K 27/976, rex m. 9; KB 29/134, m. 28</t>
  </si>
  <si>
    <t>Skafe</t>
  </si>
  <si>
    <t>Blesdell</t>
  </si>
  <si>
    <t>Middilton</t>
  </si>
  <si>
    <t>Jakeson</t>
  </si>
  <si>
    <t>Bekwith</t>
  </si>
  <si>
    <t>Anthony</t>
  </si>
  <si>
    <t>Rudd</t>
  </si>
  <si>
    <t>Warener</t>
  </si>
  <si>
    <t>Couk</t>
  </si>
  <si>
    <t>Cotes</t>
  </si>
  <si>
    <t>Johnson</t>
  </si>
  <si>
    <t>Sampyre</t>
  </si>
  <si>
    <t>Toker or Tucker</t>
  </si>
  <si>
    <t>Coket</t>
  </si>
  <si>
    <t>1477</t>
  </si>
  <si>
    <t>1504-12-04</t>
  </si>
  <si>
    <t xml:space="preserve">TNA, KB 9/1062, mm. 9-10 </t>
  </si>
  <si>
    <t>Symson</t>
  </si>
  <si>
    <t>Appleby</t>
  </si>
  <si>
    <t>John alias Jenkyn</t>
  </si>
  <si>
    <t>Snell</t>
  </si>
  <si>
    <t>Burnell</t>
  </si>
  <si>
    <t>Alan</t>
  </si>
  <si>
    <t>Migeley</t>
  </si>
  <si>
    <t>Cuthbert</t>
  </si>
  <si>
    <t>John II</t>
  </si>
  <si>
    <t>Taylor</t>
  </si>
  <si>
    <t>John III</t>
  </si>
  <si>
    <t>Brass</t>
  </si>
  <si>
    <t>Ferror</t>
  </si>
  <si>
    <t>Benson</t>
  </si>
  <si>
    <t>Berwyk</t>
  </si>
  <si>
    <t>Mudd</t>
  </si>
  <si>
    <t>John Sr.</t>
  </si>
  <si>
    <t>Lee</t>
  </si>
  <si>
    <t>Dikson</t>
  </si>
  <si>
    <t>Dickonson</t>
  </si>
  <si>
    <t>Launceley</t>
  </si>
  <si>
    <t>Byrd</t>
  </si>
  <si>
    <t>Benet</t>
  </si>
  <si>
    <t>Church-taking, London, St. Bride Fleet Street</t>
  </si>
  <si>
    <t>1478</t>
  </si>
  <si>
    <t>1505-06-04</t>
  </si>
  <si>
    <t>TNA, KB 9/1062, mm. 17-18</t>
  </si>
  <si>
    <t>Wilson</t>
  </si>
  <si>
    <t>Westell</t>
  </si>
  <si>
    <t>Myre</t>
  </si>
  <si>
    <t>Excelby</t>
  </si>
  <si>
    <t>Dey</t>
  </si>
  <si>
    <t>Brodeswurth</t>
  </si>
  <si>
    <t>a Plough</t>
  </si>
  <si>
    <t>Bradbury</t>
  </si>
  <si>
    <t>Hugh</t>
  </si>
  <si>
    <t>Calwodeley alias Calwodelegh</t>
  </si>
  <si>
    <t>Cornwall, Padstow</t>
  </si>
  <si>
    <t>1424</t>
  </si>
  <si>
    <t>CPR 1494-1509, 443</t>
  </si>
  <si>
    <t>Bewregard</t>
  </si>
  <si>
    <t>Peter</t>
  </si>
  <si>
    <t>1430</t>
  </si>
  <si>
    <t>1506-12-20</t>
  </si>
  <si>
    <t>Knags</t>
  </si>
  <si>
    <t>Birkehede</t>
  </si>
  <si>
    <t>Sharparow</t>
  </si>
  <si>
    <t>Bowman</t>
  </si>
  <si>
    <t>Uthwayt</t>
  </si>
  <si>
    <t>Mark</t>
  </si>
  <si>
    <t>Lancastre</t>
  </si>
  <si>
    <t>Stevynson</t>
  </si>
  <si>
    <t>Shotton</t>
  </si>
  <si>
    <t>Ussher</t>
  </si>
  <si>
    <t>Burrell</t>
  </si>
  <si>
    <t>Dent</t>
  </si>
  <si>
    <t>Knapet</t>
  </si>
  <si>
    <t>ap Howell</t>
  </si>
  <si>
    <t>Thomas David</t>
  </si>
  <si>
    <t>SJJ: London, tenement in St. Clement Danes</t>
  </si>
  <si>
    <t>TNA, KB 9/960, m. 142; KB 27/993, rex m. 17d</t>
  </si>
  <si>
    <t>TNA, KB 9/448, mm. 12; TNA, KB 29/137, m. 24; Hunnisett, Notts. Coroners' Inquests, 18-19</t>
  </si>
  <si>
    <t>Colchester, St. John's Abbey, following failed abjuration from Surrey, Guildford Holy Trinity</t>
  </si>
  <si>
    <t>1507-09-15</t>
  </si>
  <si>
    <t>Bulkley</t>
  </si>
  <si>
    <t>Swanton</t>
  </si>
  <si>
    <t>Carter</t>
  </si>
  <si>
    <t>Church-taking, Kent, Greenwich, Observant Franciscans</t>
  </si>
  <si>
    <t>1499</t>
  </si>
  <si>
    <t>1507-11-21</t>
  </si>
  <si>
    <t>Middlesex, Westminster; Buckinghamshire, Olney</t>
  </si>
  <si>
    <t>yeoman; baker</t>
  </si>
  <si>
    <t>Church-taking, Buckinghamshire, Denham</t>
  </si>
  <si>
    <t>1500</t>
  </si>
  <si>
    <t>Spore</t>
  </si>
  <si>
    <t>Law</t>
  </si>
  <si>
    <t>Bocle</t>
  </si>
  <si>
    <t>Wynship</t>
  </si>
  <si>
    <t>Hayeley</t>
  </si>
  <si>
    <t>Potter</t>
  </si>
  <si>
    <t>Gowland</t>
  </si>
  <si>
    <t>Ward</t>
  </si>
  <si>
    <t>Elwald</t>
  </si>
  <si>
    <t>Davage</t>
  </si>
  <si>
    <t>Church-taking, Northamptonshire, Passenham</t>
  </si>
  <si>
    <t>1508-06-22</t>
  </si>
  <si>
    <t>TNA, KB 9/960, mm. 80, 83; KB 29/138, m. 3d</t>
  </si>
  <si>
    <t>1508-06-17</t>
  </si>
  <si>
    <t>TNA, KB 9/960, m. 83, 84; KB 29/138, m. 3d</t>
  </si>
  <si>
    <t>Somerset, Taunton</t>
  </si>
  <si>
    <t>1497</t>
  </si>
  <si>
    <t>1508-06-14</t>
  </si>
  <si>
    <t>Church-taking, Sussex, Lewes, Cluniac Priory of St. Pancras</t>
  </si>
  <si>
    <t>1498</t>
  </si>
  <si>
    <t>1508-03-16</t>
  </si>
  <si>
    <t>Bynks</t>
  </si>
  <si>
    <t>Hoge</t>
  </si>
  <si>
    <t>Warkcopp</t>
  </si>
  <si>
    <t>Lynsay alias Hakbury</t>
  </si>
  <si>
    <t>Custans</t>
  </si>
  <si>
    <t>Henisle</t>
  </si>
  <si>
    <t>Buley</t>
  </si>
  <si>
    <t>Grimaldi</t>
  </si>
  <si>
    <t>John Baptist</t>
  </si>
  <si>
    <t>TNA, STAC 2/16/346 to 350; Great Chronicle of London, 337, 343-44, 352-65</t>
  </si>
  <si>
    <t>Bellendyne</t>
  </si>
  <si>
    <t>Baynton</t>
  </si>
  <si>
    <t>Chesman</t>
  </si>
  <si>
    <t>Bradfurth</t>
  </si>
  <si>
    <t>Bransby</t>
  </si>
  <si>
    <t>Braderig</t>
  </si>
  <si>
    <t>Dale</t>
  </si>
  <si>
    <t>Bowtone</t>
  </si>
  <si>
    <t>Colstayne</t>
  </si>
  <si>
    <t>Monkey</t>
  </si>
  <si>
    <t>Deswyke</t>
  </si>
  <si>
    <t>Fowler</t>
  </si>
  <si>
    <t>Goldyng</t>
  </si>
  <si>
    <t>Bromley</t>
  </si>
  <si>
    <t>Bruer</t>
  </si>
  <si>
    <t>Baylly</t>
  </si>
  <si>
    <t>Tristan</t>
  </si>
  <si>
    <t>Carre</t>
  </si>
  <si>
    <t>Tresanowe</t>
  </si>
  <si>
    <t>1597</t>
  </si>
  <si>
    <t>TNA, C 1/296/7</t>
  </si>
  <si>
    <t>Blike</t>
  </si>
  <si>
    <t xml:space="preserve">Berkshire </t>
  </si>
  <si>
    <t>1598</t>
  </si>
  <si>
    <t>TNA, C 1/329/50</t>
  </si>
  <si>
    <t>Hayton</t>
  </si>
  <si>
    <t>Bonfay</t>
  </si>
  <si>
    <t>Hessey</t>
  </si>
  <si>
    <t>Eshton</t>
  </si>
  <si>
    <t>Bewardy</t>
  </si>
  <si>
    <t>TNA, KB 27/1005, rex m. 3d; KB 29/133, m. 12d; KB 27/1018, rex m. 11; KB 29/147, m. 38</t>
  </si>
  <si>
    <t>Taillor</t>
  </si>
  <si>
    <t>Raynsford (Reynesford, Reynesforth)</t>
  </si>
  <si>
    <t>Essex, Bradfield; and Kent, Greenwich</t>
  </si>
  <si>
    <t>1550</t>
  </si>
  <si>
    <t>1553</t>
  </si>
  <si>
    <t>Smeton alias Shaw</t>
  </si>
  <si>
    <t>Culyng</t>
  </si>
  <si>
    <t>Willlam</t>
  </si>
  <si>
    <t>Todd</t>
  </si>
  <si>
    <t>Stones</t>
  </si>
  <si>
    <t>Crag</t>
  </si>
  <si>
    <t>Thymylby</t>
  </si>
  <si>
    <t>Davy</t>
  </si>
  <si>
    <t>Gonne</t>
  </si>
  <si>
    <t>Conye</t>
  </si>
  <si>
    <t>Lincolnshire, Kirkby</t>
  </si>
  <si>
    <t>1501</t>
  </si>
  <si>
    <t>1512-01-20</t>
  </si>
  <si>
    <t>TNA, KB 9/964, m. 19</t>
  </si>
  <si>
    <t>Stone</t>
  </si>
  <si>
    <t>Dorset, Bridport</t>
  </si>
  <si>
    <t>Church-taking, Dorset, Bridport St. John's chapel</t>
  </si>
  <si>
    <t>Weymouth</t>
  </si>
  <si>
    <t>1502</t>
  </si>
  <si>
    <t>1512-05-18</t>
  </si>
  <si>
    <t>TNA, KB 9/964, m. 34</t>
  </si>
  <si>
    <t>Raynold</t>
  </si>
  <si>
    <t>Gamilly</t>
  </si>
  <si>
    <t>Hamys</t>
  </si>
  <si>
    <t>Osborne</t>
  </si>
  <si>
    <t>Taylour alias a Kent</t>
  </si>
  <si>
    <t>Dykson</t>
  </si>
  <si>
    <t>Boswell</t>
  </si>
  <si>
    <t>gentleman alias friar</t>
  </si>
  <si>
    <t>Northamptonshire, Northampton, St. Andrew's Priory (Cluniac order)</t>
  </si>
  <si>
    <t>1432</t>
  </si>
  <si>
    <t>1513-04-23</t>
  </si>
  <si>
    <t>Baker, Port's Notebook, 37-41</t>
  </si>
  <si>
    <t>Brasebrigge</t>
  </si>
  <si>
    <t>Michael</t>
  </si>
  <si>
    <t>servant of the king; formerly servant of Sir Henry Marney</t>
  </si>
  <si>
    <t>1551</t>
  </si>
  <si>
    <t>STAC 2/18/283; 2/20/26; 2/20/100</t>
  </si>
  <si>
    <t>1552</t>
  </si>
  <si>
    <t>Self-defence?</t>
  </si>
  <si>
    <t>Church-taking, Essex, Colchester</t>
  </si>
  <si>
    <t>1554</t>
  </si>
  <si>
    <t>servant of Sir John Raynsford</t>
  </si>
  <si>
    <t>1555</t>
  </si>
  <si>
    <t>Apleton</t>
  </si>
  <si>
    <t>Ayray</t>
  </si>
  <si>
    <t>Cloce</t>
  </si>
  <si>
    <t>Coke</t>
  </si>
  <si>
    <t>Tailour</t>
  </si>
  <si>
    <t>Courtenay alias Evan</t>
  </si>
  <si>
    <t>Gamlyn</t>
  </si>
  <si>
    <t>Church-taking, Herefordshire, Hereford, St. Peter</t>
  </si>
  <si>
    <t>1443</t>
  </si>
  <si>
    <t>Tom Johnson, “Law, Space, and Local Knowledge in Late-Medieval England” (Ph.D., Birkbeck College, University of London, 2014), 50 (citing Herefordshire Record Office, BG11/17/3, fol. 2r).</t>
  </si>
  <si>
    <t>Cotenall</t>
  </si>
  <si>
    <t>1503</t>
  </si>
  <si>
    <t>1514-12-17</t>
  </si>
  <si>
    <t>TNA, KB 9/966, m. 60</t>
  </si>
  <si>
    <t>Colt</t>
  </si>
  <si>
    <t>Deryll</t>
  </si>
  <si>
    <t>Woodhouse</t>
  </si>
  <si>
    <t>Pyllesworth</t>
  </si>
  <si>
    <t>Fraunces</t>
  </si>
  <si>
    <t>Burges</t>
  </si>
  <si>
    <t>Anderson</t>
  </si>
  <si>
    <t>SJJ: Islington house</t>
  </si>
  <si>
    <t>1439</t>
  </si>
  <si>
    <t>1456</t>
  </si>
  <si>
    <t>TNA, C 1/446/24</t>
  </si>
  <si>
    <t>Lathe-cleaner</t>
  </si>
  <si>
    <t>1510</t>
  </si>
  <si>
    <t>1515-11-14</t>
  </si>
  <si>
    <t>TNA, KB 9/969, m. 64</t>
  </si>
  <si>
    <t>Collyn</t>
  </si>
  <si>
    <t>Beke</t>
  </si>
  <si>
    <t>Arandale</t>
  </si>
  <si>
    <t>Westrewe</t>
  </si>
  <si>
    <t>Bradlay</t>
  </si>
  <si>
    <t>Toppam</t>
  </si>
  <si>
    <t>Ameas</t>
  </si>
  <si>
    <t>Chorkyls</t>
  </si>
  <si>
    <t>Harford</t>
  </si>
  <si>
    <t>Dykart</t>
  </si>
  <si>
    <t>Bristow</t>
  </si>
  <si>
    <t>Parkynson</t>
  </si>
  <si>
    <t>Bewesbury</t>
  </si>
  <si>
    <t>Dodde</t>
  </si>
  <si>
    <t>Savage</t>
  </si>
  <si>
    <t>1431</t>
  </si>
  <si>
    <t>1516-05-10</t>
  </si>
  <si>
    <t>Davy, alias Apowell</t>
  </si>
  <si>
    <t>1434</t>
  </si>
  <si>
    <t>1516-01-06</t>
  </si>
  <si>
    <t>1468</t>
  </si>
  <si>
    <t>1516-08-22</t>
  </si>
  <si>
    <t>TNA, KB 9/1002, m. 20</t>
  </si>
  <si>
    <t>Dunne</t>
  </si>
  <si>
    <t>SJJ: Chippenham Manor, Cambridgeshire</t>
  </si>
  <si>
    <t>1599</t>
  </si>
  <si>
    <t>TNA, C 1/406/59</t>
  </si>
  <si>
    <t>Cokrell</t>
  </si>
  <si>
    <t>Heron</t>
  </si>
  <si>
    <t>Braythwayt</t>
  </si>
  <si>
    <t>Kechyng</t>
  </si>
  <si>
    <t>Reweley or Reveley</t>
  </si>
  <si>
    <t>Blyncarn</t>
  </si>
  <si>
    <t>Sympson</t>
  </si>
  <si>
    <t>Dukson</t>
  </si>
  <si>
    <t>Smalpage</t>
  </si>
  <si>
    <t>Adcok</t>
  </si>
  <si>
    <t>Bourne</t>
  </si>
  <si>
    <t xml:space="preserve">TNA, KB 9/476, m. 11; KB 29/150, m. 34; KB 29/151, m. 35. </t>
  </si>
  <si>
    <t>Burbage alias Burdewes</t>
  </si>
  <si>
    <t>SJJ: "St. John's holde"[?]</t>
  </si>
  <si>
    <t>1435</t>
  </si>
  <si>
    <t>Lincolnshire, Toynton</t>
  </si>
  <si>
    <t>1467</t>
  </si>
  <si>
    <t>1517-02-16</t>
  </si>
  <si>
    <t>TNA, KB 9/1002, m. 17</t>
  </si>
  <si>
    <t>Somerset, Henlade</t>
  </si>
  <si>
    <t>1469</t>
  </si>
  <si>
    <t>1517-02-10</t>
  </si>
  <si>
    <t>TNA, KB 9/1002, m. 46; KB 29/149, m. 2d</t>
  </si>
  <si>
    <t>Yorkshire, Sewerby</t>
  </si>
  <si>
    <t>1504</t>
  </si>
  <si>
    <t>1517-10-22</t>
  </si>
  <si>
    <t>TNA, KB 9/967, m. 12</t>
  </si>
  <si>
    <t>Shropshire, Bausley</t>
  </si>
  <si>
    <t>Church-taking, Shropshire, Shrewsbury, Shrewsbury Abbey</t>
  </si>
  <si>
    <t>1505</t>
  </si>
  <si>
    <t>1517-11-30</t>
  </si>
  <si>
    <t>TNA, KB 9/967, m. 24</t>
  </si>
  <si>
    <t>Constable alias Walker</t>
  </si>
  <si>
    <t>Church-taking, Oxfordshire, Cropredy</t>
  </si>
  <si>
    <t>1506</t>
  </si>
  <si>
    <t>1517-09-19</t>
  </si>
  <si>
    <t>TNA, KB 9/967, m. 35</t>
  </si>
  <si>
    <t>Bryggys</t>
  </si>
  <si>
    <t>Lincolnshire, Bloxholm</t>
  </si>
  <si>
    <t>Staffordshire, Newcastle under Lyme</t>
  </si>
  <si>
    <t>Abromell</t>
  </si>
  <si>
    <t>Franckleyn</t>
  </si>
  <si>
    <t>Berkshire, Colthrop</t>
  </si>
  <si>
    <t>Church-taking, Berkshire, Greenham</t>
  </si>
  <si>
    <t>1507</t>
  </si>
  <si>
    <t>1517-08-30</t>
  </si>
  <si>
    <t>TNA, KB 9/967, m. 40</t>
  </si>
  <si>
    <t>Surrey, Richmond</t>
  </si>
  <si>
    <t>1508</t>
  </si>
  <si>
    <t>TNA, KB 9/967, m. 57</t>
  </si>
  <si>
    <t>Stokow</t>
  </si>
  <si>
    <t>Brodely</t>
  </si>
  <si>
    <t>Miles</t>
  </si>
  <si>
    <t>Cartour</t>
  </si>
  <si>
    <t>Dene</t>
  </si>
  <si>
    <t>Brynsley</t>
  </si>
  <si>
    <t>Breche</t>
  </si>
  <si>
    <t>Cowley</t>
  </si>
  <si>
    <t>Wedde</t>
  </si>
  <si>
    <t>Bleyse</t>
  </si>
  <si>
    <t>Skelton</t>
  </si>
  <si>
    <t>poet</t>
  </si>
  <si>
    <t>1379</t>
  </si>
  <si>
    <t>Rawson</t>
  </si>
  <si>
    <t>1457</t>
  </si>
  <si>
    <t>TNA, C 1/522/23</t>
  </si>
  <si>
    <t>brewer[?]</t>
  </si>
  <si>
    <t>1458</t>
  </si>
  <si>
    <t>In Chancery bill, explains that when he was in sanctuary (unspecified which) for debt, the landlord who leased him the brewhouse of the Cross Keys outside Cripplegate had him condemned for a greater debt than what he owed in back rent and has seized all his goods. Datable to 1518-29.</t>
  </si>
  <si>
    <t>TNA, C 1/523/31</t>
  </si>
  <si>
    <t>1459</t>
  </si>
  <si>
    <t>1460</t>
  </si>
  <si>
    <t>TNA, C 1/550/49-50</t>
  </si>
  <si>
    <t>1509</t>
  </si>
  <si>
    <t>1518-08-23</t>
  </si>
  <si>
    <t>TNA, KB 9/969, m. 8</t>
  </si>
  <si>
    <t>Ingram</t>
  </si>
  <si>
    <t>Byrkett</t>
  </si>
  <si>
    <t>Donne</t>
  </si>
  <si>
    <t>Damport</t>
  </si>
  <si>
    <t>Man</t>
  </si>
  <si>
    <t>Calvert</t>
  </si>
  <si>
    <t>Tailor</t>
  </si>
  <si>
    <t>Cheselet</t>
  </si>
  <si>
    <t>Cassewall</t>
  </si>
  <si>
    <t>Bradshawe</t>
  </si>
  <si>
    <t>1514</t>
  </si>
  <si>
    <t>1519-03-26</t>
  </si>
  <si>
    <t>TNA, KB 9/970, m. 10; TNA, KB 29/151, m. 1d</t>
  </si>
  <si>
    <t>Joan</t>
  </si>
  <si>
    <t>spinster, alias wife</t>
  </si>
  <si>
    <t>1515</t>
  </si>
  <si>
    <t>1519-02-12</t>
  </si>
  <si>
    <t>TNA, KB 9/970, m. 80; KB 29/151, m. 4</t>
  </si>
  <si>
    <t>Goodbody</t>
  </si>
  <si>
    <t>de Lebesay</t>
  </si>
  <si>
    <t>Benedict</t>
  </si>
  <si>
    <t>Adamson</t>
  </si>
  <si>
    <t>Blomefeld</t>
  </si>
  <si>
    <t>Bairde</t>
  </si>
  <si>
    <t>Style</t>
  </si>
  <si>
    <t>Blake</t>
  </si>
  <si>
    <t>Malpas</t>
  </si>
  <si>
    <t>Church-taking, London, St. Dunstan in the West</t>
  </si>
  <si>
    <t>Bryan</t>
  </si>
  <si>
    <t>Dennys</t>
  </si>
  <si>
    <t>Durham dependency: Crayke, Yorkshire (Durham manor)</t>
  </si>
  <si>
    <t>Cokerell</t>
  </si>
  <si>
    <t>Davyson</t>
  </si>
  <si>
    <t>Banaster</t>
  </si>
  <si>
    <t>1436</t>
  </si>
  <si>
    <t>1521-12-19</t>
  </si>
  <si>
    <t>Akehede</t>
  </si>
  <si>
    <t>Goldesburgh</t>
  </si>
  <si>
    <t>Thorp</t>
  </si>
  <si>
    <t>Bryggeman</t>
  </si>
  <si>
    <t>Giles</t>
  </si>
  <si>
    <t>Rollyston</t>
  </si>
  <si>
    <t>Auston</t>
  </si>
  <si>
    <t>Elias</t>
  </si>
  <si>
    <t>Bardenay</t>
  </si>
  <si>
    <t>Grovell</t>
  </si>
  <si>
    <t>Asshetone</t>
  </si>
  <si>
    <t>Tynemouth Abbey</t>
  </si>
  <si>
    <t>1384</t>
  </si>
  <si>
    <t>Childers</t>
  </si>
  <si>
    <t>Randolph</t>
  </si>
  <si>
    <t>Rotherford</t>
  </si>
  <si>
    <t>Flemmyng</t>
  </si>
  <si>
    <t>Huchon</t>
  </si>
  <si>
    <t>Boresley</t>
  </si>
  <si>
    <t>Algood</t>
  </si>
  <si>
    <t>Fletcher</t>
  </si>
  <si>
    <t>Peke</t>
  </si>
  <si>
    <t>Senyour</t>
  </si>
  <si>
    <t>Corbett</t>
  </si>
  <si>
    <t>Bedell</t>
  </si>
  <si>
    <t>Warwyk</t>
  </si>
  <si>
    <t>Cokkis</t>
  </si>
  <si>
    <t>Craker</t>
  </si>
  <si>
    <t>Floyd</t>
  </si>
  <si>
    <t>Colyne</t>
  </si>
  <si>
    <t>Dove</t>
  </si>
  <si>
    <t>Erdy</t>
  </si>
  <si>
    <t>Bayne</t>
  </si>
  <si>
    <t>Bradley</t>
  </si>
  <si>
    <t>Bagnal</t>
  </si>
  <si>
    <t>Danyell</t>
  </si>
  <si>
    <t>Lukas</t>
  </si>
  <si>
    <t>Dagnall</t>
  </si>
  <si>
    <t>Chauncy</t>
  </si>
  <si>
    <t>wife of Gerard Chauncy</t>
  </si>
  <si>
    <t>1465</t>
  </si>
  <si>
    <t>Gerard Chauncy (a stockfishmonger and citizen of London, who describes himself as "yeoman of the King's Chamber and waiter in the Tower of London") wrote a Chancery bill, datable to 1536-38, in which he complained that John Stokesley, afterwards bishop of London, had accepted from Chauncy's wife (in return for payment, presumably), leases on tenements in the parish of St. Andrew Hubbard. Chauncy himself was "absent" due to problems he had with lawsuits, and his wife, in his absence, had gone into sanctuary at Westminster, becoming "a privileged person" there for some eight or nine years. There, in his absence, she spent all his money and conveyed away all his property, without his permission. The year given above for her entry into Westminster is approximate, based on timelines in the petition.</t>
  </si>
  <si>
    <t>TNA, C 1/752/63-64</t>
  </si>
  <si>
    <t>Ithell</t>
  </si>
  <si>
    <t>Staffordshire, Stafford</t>
  </si>
  <si>
    <t>SJJ: Staffordshire, "house of Margery Withnall"; then church-taking Staffordshire, Stafford, Austin Friars</t>
  </si>
  <si>
    <t>1511</t>
  </si>
  <si>
    <t>1526-10-02</t>
  </si>
  <si>
    <t>TNA, KB 9/973, m. 40; TNA, KB 29/159, m. 2</t>
  </si>
  <si>
    <t>Rutland, Stamford</t>
  </si>
  <si>
    <t>Church-taking, Nottinghamshire, Staunton</t>
  </si>
  <si>
    <t>1516</t>
  </si>
  <si>
    <t>1526-09-30</t>
  </si>
  <si>
    <t>TNA, KB 9/973, m. 13; KB 29/159, m. 1</t>
  </si>
  <si>
    <t>Kent, Hollingbourne</t>
  </si>
  <si>
    <t>1519</t>
  </si>
  <si>
    <t>1526-10-13</t>
  </si>
  <si>
    <t>TNA, KB 9/973, m. 57; KB 29/159, m. 2</t>
  </si>
  <si>
    <t>Gloucestershire, "Northebery"</t>
  </si>
  <si>
    <t>1520</t>
  </si>
  <si>
    <t>1526-11-23</t>
  </si>
  <si>
    <t>TNA, KB 9/973, m. 59; KB 29/159, m. 2</t>
  </si>
  <si>
    <t>Middlesex, Finchley</t>
  </si>
  <si>
    <t>collarmaker</t>
  </si>
  <si>
    <t>1521</t>
  </si>
  <si>
    <t>TNA, KB 9/973, m. 60; KB 29/159, m. 2</t>
  </si>
  <si>
    <t>Staffordshire, Ryddesley [Rugeley?]</t>
  </si>
  <si>
    <t>Plymouth</t>
  </si>
  <si>
    <t>1522</t>
  </si>
  <si>
    <t>TNA, KB 9/973, m. 61; KB 29/159, m. 2d</t>
  </si>
  <si>
    <t>Sussex, Lewes</t>
  </si>
  <si>
    <t>1523</t>
  </si>
  <si>
    <t>TNA, KB 9/973, m. 62; KB 29/159, m. 2d</t>
  </si>
  <si>
    <t>a Parr</t>
  </si>
  <si>
    <t>Buckinghamshire, "Hardyn"</t>
  </si>
  <si>
    <t>1524</t>
  </si>
  <si>
    <t>TNA, KB 9/973, m. 63; KB 29/159, m. 2d</t>
  </si>
  <si>
    <t>at Wyll alias Dawes</t>
  </si>
  <si>
    <t>1525</t>
  </si>
  <si>
    <t>TNA, KB 9/973, m. 64; KB 29/159, m. 2d</t>
  </si>
  <si>
    <t>Glover</t>
  </si>
  <si>
    <t>1526</t>
  </si>
  <si>
    <t>TNA, KB 9/973, m. 65; KB 29/159, m. 2d</t>
  </si>
  <si>
    <t>1527</t>
  </si>
  <si>
    <t>TNA, KB 9/973, m. 66; KB 29/159, m. 2d</t>
  </si>
  <si>
    <t>Herefordshire, Wormsley</t>
  </si>
  <si>
    <t>1528</t>
  </si>
  <si>
    <t>TNA, KB 9/973, m. 67; KB 29/159, m. 2d</t>
  </si>
  <si>
    <t>Bryght</t>
  </si>
  <si>
    <t>Church-taking, Yorkshire, Barnsley</t>
  </si>
  <si>
    <t>1530</t>
  </si>
  <si>
    <t>1526-10-24</t>
  </si>
  <si>
    <t>TNA, KB 9/973, m. 81; KB 29/159, m. 2d</t>
  </si>
  <si>
    <t>Church-taking, Yorkshire, Sneaton</t>
  </si>
  <si>
    <t>1531</t>
  </si>
  <si>
    <t>1526-11-20</t>
  </si>
  <si>
    <t>TNA, KB 9/973, m. 82; KB 29/159, m. 3</t>
  </si>
  <si>
    <t>Waters</t>
  </si>
  <si>
    <t>embroiderer, alias yeoman</t>
  </si>
  <si>
    <t>1532</t>
  </si>
  <si>
    <t>1526-09-04</t>
  </si>
  <si>
    <t>TNA, KB 9/973, m. 87; KB 29/159, m. 3; KB 27/1063, plea m. 62</t>
  </si>
  <si>
    <t>Cheshire, Bunbury, Alpraham</t>
  </si>
  <si>
    <t>Church-taking, Cambridgeshire, Chippenham</t>
  </si>
  <si>
    <t>1533</t>
  </si>
  <si>
    <t>1526-10-25</t>
  </si>
  <si>
    <t xml:space="preserve">TNA, KB 9/974, m. 8 </t>
  </si>
  <si>
    <t>Beche</t>
  </si>
  <si>
    <t>Addylsey (alias Huddylston, More, Horseley, and Thomson)</t>
  </si>
  <si>
    <t>Lincolnshire, Lamford Bridge[?]</t>
  </si>
  <si>
    <t>labourer, alias yeoman</t>
  </si>
  <si>
    <t>Church-taking, Cambridgeshire, Cambridge Holy Sepulchre</t>
  </si>
  <si>
    <t>1534</t>
  </si>
  <si>
    <t>1526-10-28</t>
  </si>
  <si>
    <t>TNA, KB 9/974, m. 11</t>
  </si>
  <si>
    <t>Dalbenay</t>
  </si>
  <si>
    <t>Ableson</t>
  </si>
  <si>
    <t>Barowby</t>
  </si>
  <si>
    <t>Flower</t>
  </si>
  <si>
    <t>Broune</t>
  </si>
  <si>
    <t>Belyngham</t>
  </si>
  <si>
    <t>Dalton</t>
  </si>
  <si>
    <t>Ryngwudd</t>
  </si>
  <si>
    <t>Mathew</t>
  </si>
  <si>
    <t>TNA, KB 9/527, mm. 59-60; KB 27/1092, rex m. 17; KB 29/167, m. 3d; Baker, Spelman's Reports, 1:52, 169.</t>
  </si>
  <si>
    <t>Trenquart</t>
  </si>
  <si>
    <t>wiredrawer</t>
  </si>
  <si>
    <t>Church-taking, Berkshire, Reading St. Mary</t>
  </si>
  <si>
    <t>1517</t>
  </si>
  <si>
    <t>TNA, KB 9/973, m. 41; KB 29/159, m. 2</t>
  </si>
  <si>
    <t>Ciam alias Syon alias Sparowe</t>
  </si>
  <si>
    <t>Paul</t>
  </si>
  <si>
    <t>beerbrewer</t>
  </si>
  <si>
    <t>1518</t>
  </si>
  <si>
    <t>1527-03-06</t>
  </si>
  <si>
    <t>TNA, KB 9/973, m. 42; KB 29/159, mm. 2, 3d</t>
  </si>
  <si>
    <t>Vans</t>
  </si>
  <si>
    <t>Church-taking, Yorkshire, Aberford</t>
  </si>
  <si>
    <t>1529</t>
  </si>
  <si>
    <t>1527-02-14</t>
  </si>
  <si>
    <t>TNA, KB 9/973, m. 78; KB 29/159, m. 2d</t>
  </si>
  <si>
    <t>merchant, sheriff, alderman, mayor, MP</t>
  </si>
  <si>
    <t>1560</t>
  </si>
  <si>
    <t>Kent, Queenborough [?]</t>
  </si>
  <si>
    <t>Kent, Queenborough [franchisal liberty for debt?]</t>
  </si>
  <si>
    <t>1564</t>
  </si>
  <si>
    <t>Kent History and Library Centre, MS QB/JMs/1, Queenborough Borough Court Book, 1496-1511, fol. 4</t>
  </si>
  <si>
    <t>1565</t>
  </si>
  <si>
    <t>1527-04-23</t>
  </si>
  <si>
    <t>Kent History and Library Centre, MS QB/JMs/1, Queenborough Borough Court Book, 1496-1511, fol. 5</t>
  </si>
  <si>
    <t>Cambrecht</t>
  </si>
  <si>
    <t>1566</t>
  </si>
  <si>
    <t>1527-06-30</t>
  </si>
  <si>
    <t>Derram</t>
  </si>
  <si>
    <t>Balle</t>
  </si>
  <si>
    <t>Bagworth</t>
  </si>
  <si>
    <t>Skelton alias Marcus</t>
  </si>
  <si>
    <t>Bale</t>
  </si>
  <si>
    <t>Crokedaxe</t>
  </si>
  <si>
    <t>Brereton</t>
  </si>
  <si>
    <t>Houghton</t>
  </si>
  <si>
    <t>Cawston</t>
  </si>
  <si>
    <t>Genyng alias Jenyng</t>
  </si>
  <si>
    <t>Plumton</t>
  </si>
  <si>
    <t>TNA, SP 1/46, fol. 107 (L&amp;P, 4/2:1696)</t>
  </si>
  <si>
    <t>Bauxere</t>
  </si>
  <si>
    <t>TNA, KB 9/1065, m. 129-31; TNA, KB 9/541, m. 73; KB 27/1073, m. 15; KB 27/1104, rex m. 8; KB 27/1111, rex m. 12; TNA, KB 29/169, m. 28d, 33d; KB 29/171, mm. 28d, 37d; KB 29/172, mm. 3d, 9.</t>
  </si>
  <si>
    <t>Bythewaye</t>
  </si>
  <si>
    <t>Chaffyn</t>
  </si>
  <si>
    <t>Douse</t>
  </si>
  <si>
    <t>Crane</t>
  </si>
  <si>
    <t>Bedford</t>
  </si>
  <si>
    <t>Carlton or Charleton</t>
  </si>
  <si>
    <t>1461</t>
  </si>
  <si>
    <t>TNA, C 1/611/29</t>
  </si>
  <si>
    <t>Amadas</t>
  </si>
  <si>
    <t>Devon, Tavistock</t>
  </si>
  <si>
    <t>1559</t>
  </si>
  <si>
    <t>1604</t>
  </si>
  <si>
    <t>According to a Star Chamber bill submitted by Sir George Throckmorton, he was prevented in 1529 from taking temporary possession of the Hospitaller manor of Balsall -- as he was commanded to do pending a suit in Chancery between Martin Docwra and William Weston, prior of the Hospitaller order -- by Docwra's summoning of fifteen sanctuary men from Knowle sanctuary, among whom Throckmorton named two thieves, John Edwards and William Somer. Throckmorton indicates that he was able to arrest Edwards and Somer and take them to Warwick gaol to answer for their felonies.</t>
  </si>
  <si>
    <t>TNA, STAC 2/12/236</t>
  </si>
  <si>
    <t>Somer</t>
  </si>
  <si>
    <t>Darby</t>
  </si>
  <si>
    <t>Bettes</t>
  </si>
  <si>
    <t>Whithedd</t>
  </si>
  <si>
    <t>Cornevell</t>
  </si>
  <si>
    <t>Gillco</t>
  </si>
  <si>
    <t>Cockeman</t>
  </si>
  <si>
    <t>Barnbye</t>
  </si>
  <si>
    <t>TNA, KB 9/514, m. 111; KB 29/162, m. 19</t>
  </si>
  <si>
    <t>Hammon</t>
  </si>
  <si>
    <t>Banks</t>
  </si>
  <si>
    <t>Parkyns</t>
  </si>
  <si>
    <t>TNA, KB 9/519, m. 119; KB 29/165, mm. 2, 8d, 10; KB 27/1083, rex m. 4d; KB 29/173, m. 33d; Baker, Spelman's Reports, 1:49-50, 2:277-78.</t>
  </si>
  <si>
    <t>Danby</t>
  </si>
  <si>
    <t>Bull</t>
  </si>
  <si>
    <t>Maurice</t>
  </si>
  <si>
    <t xml:space="preserve">Church-taking, Hertfordshire, Ware Greyfriars </t>
  </si>
  <si>
    <t>1530-12-15</t>
  </si>
  <si>
    <t>TNA, KB 9/975, m. 125; KB 29/164, m. 4d</t>
  </si>
  <si>
    <t>Church-taking, Cambridgeshire, Soham</t>
  </si>
  <si>
    <t>1530-10-11</t>
  </si>
  <si>
    <t>TNA, KB 9/975, m. 208; KB 29/164, m. 6d</t>
  </si>
  <si>
    <t>Ackrykis</t>
  </si>
  <si>
    <t>Albon</t>
  </si>
  <si>
    <t>Albrey</t>
  </si>
  <si>
    <t>Morgan</t>
  </si>
  <si>
    <t>a Morgan</t>
  </si>
  <si>
    <t>Walett</t>
  </si>
  <si>
    <t>ap Gryffyne ap Cumyon</t>
  </si>
  <si>
    <t>ap Jenkyn</t>
  </si>
  <si>
    <t>Vaughan</t>
  </si>
  <si>
    <t>Adayll</t>
  </si>
  <si>
    <t>1535</t>
  </si>
  <si>
    <t>1530-10-24</t>
  </si>
  <si>
    <t>TNA, KB 9/975, m. 12</t>
  </si>
  <si>
    <t>Torre</t>
  </si>
  <si>
    <t>Awodde</t>
  </si>
  <si>
    <t>Bocher</t>
  </si>
  <si>
    <t xml:space="preserve">Beaulieu (abjuration from Essex, Southwold) </t>
  </si>
  <si>
    <t>Anwick</t>
  </si>
  <si>
    <t>Church-taking, Bedfordshire, Northill St. Mary</t>
  </si>
  <si>
    <t>Torrye</t>
  </si>
  <si>
    <t>Colchester, St. John's (abjuration from Cambridgeshire, Shudy Camps St. Mary)</t>
  </si>
  <si>
    <t>Andrew</t>
  </si>
  <si>
    <t>Colchester, St. John's (abjuration from Essex, Thorpe St. Mary)</t>
  </si>
  <si>
    <t>Westminster (abjuration from Essex, Widford St. Mary)</t>
  </si>
  <si>
    <t>Beverley (abjuration from Northamptonshire, Harringworth)</t>
  </si>
  <si>
    <t>Brygh</t>
  </si>
  <si>
    <t>Gabriel</t>
  </si>
  <si>
    <t>1536</t>
  </si>
  <si>
    <t>1531-02-26</t>
  </si>
  <si>
    <t>TNA, KB 9/975, m. 215; KB 29/164, m. 6d</t>
  </si>
  <si>
    <t>Foteman</t>
  </si>
  <si>
    <t>Sawer</t>
  </si>
  <si>
    <t xml:space="preserve">Beaulieu (abjuration from Sussex, Newfield) </t>
  </si>
  <si>
    <t>Taking church
Abjuration
Abjuration to Ch Sanctuary
Chartered Sanctuary</t>
  </si>
  <si>
    <t>1531-11-30</t>
  </si>
  <si>
    <t>TNA, KB 9/521, m. 83; KB 29/165, m. 25d</t>
  </si>
  <si>
    <t>Flexton alias Flaxton</t>
  </si>
  <si>
    <t>Beaulieu (abjuration from Sussex, Ichingfield, St. Nicholas)</t>
  </si>
  <si>
    <t>1531-11-14</t>
  </si>
  <si>
    <t>TNA, KB 9/521, m. 84; KB 29/165, m. 25d</t>
  </si>
  <si>
    <t>Blummer</t>
  </si>
  <si>
    <t>Bryant</t>
  </si>
  <si>
    <t>ap Powell</t>
  </si>
  <si>
    <t>Church-taking, Kent, Canterbury St. Mary de Castro</t>
  </si>
  <si>
    <t>1445</t>
  </si>
  <si>
    <t>1531-03-04</t>
  </si>
  <si>
    <t>TNA, KB 9/520, m. 88</t>
  </si>
  <si>
    <t>Beverley (abjuration from Northamptonshire, Northampton Blackfriars)</t>
  </si>
  <si>
    <t>Bofeld</t>
  </si>
  <si>
    <t>Bagwell</t>
  </si>
  <si>
    <t>Beverley (abjuration from Cambridgeshire, West Wickham, St. Mary)</t>
  </si>
  <si>
    <t>1532-05-20</t>
  </si>
  <si>
    <t>TNA, KB 9/521, m. 139; KB 29/165, m. 25</t>
  </si>
  <si>
    <t>Bewdley (abjuration from Essex, Heybridge St. Andrew)</t>
  </si>
  <si>
    <t>1532-06-13</t>
  </si>
  <si>
    <t>TNA, KB 9/521, m. 77; KB 29/165, m. 25d</t>
  </si>
  <si>
    <t>Beaulieu (abjuration from Sussex, Broadwater, Assumption of the Virgin Mary)</t>
  </si>
  <si>
    <t>1532-05-18</t>
  </si>
  <si>
    <t>Infanticide</t>
  </si>
  <si>
    <t>TNA, KB 9/521, m. 82; KB 29/165, m. 25d</t>
  </si>
  <si>
    <t>SJJ Clerkenwell (abjuration from Hertfordshire, Ware Greyfriars)</t>
  </si>
  <si>
    <t>1532-03-09</t>
  </si>
  <si>
    <t>TNA, KB 9/521, m. 73; KB 29/165, m. 26</t>
  </si>
  <si>
    <t>Beverley (abjuration from Hertfordshire, Ware Greyfriars)</t>
  </si>
  <si>
    <t>1446</t>
  </si>
  <si>
    <t>Gydlowe</t>
  </si>
  <si>
    <t>1532-06-07</t>
  </si>
  <si>
    <t>TNA, KB 9/521, m. 46; KB 29/165, m. 26d</t>
  </si>
  <si>
    <t>1532-12-05</t>
  </si>
  <si>
    <t>TNA, KB 9/523, m. 52; KB 29/166, m. 2d</t>
  </si>
  <si>
    <t>Ripon (abjuration from Yorkshire, Rothwell)</t>
  </si>
  <si>
    <t>1532-10-25</t>
  </si>
  <si>
    <t>TNA, KB 9/523, m. 38; KB 29/166, m. 3d</t>
  </si>
  <si>
    <t>Beaulieu (abjuration from Sussex, Lancing, St. Mary)</t>
  </si>
  <si>
    <t>1532-08-12</t>
  </si>
  <si>
    <t>TNA, KB 9/525, m. 146; KB 29/166, m. 21</t>
  </si>
  <si>
    <t>bocher</t>
  </si>
  <si>
    <t>Ripon (abjuration from Nottinghamshire, Grove, St. Helen)</t>
  </si>
  <si>
    <t>1532-12-25</t>
  </si>
  <si>
    <t>TNA, KB 9/525, m. 122; KB 29/166, m. 22d</t>
  </si>
  <si>
    <t>1532-09-19</t>
  </si>
  <si>
    <t>Bewdley (abjuration from Huntingdonshire, Brampton)</t>
  </si>
  <si>
    <t>1532-10-12</t>
  </si>
  <si>
    <t>TNA, KB 9/527, m. 149; KB 29/167, m. 1d</t>
  </si>
  <si>
    <t>Ade</t>
  </si>
  <si>
    <t>Barkesdale</t>
  </si>
  <si>
    <t>Cowlard</t>
  </si>
  <si>
    <t>Andrewe</t>
  </si>
  <si>
    <t>Brymchaunce</t>
  </si>
  <si>
    <t>Busyne</t>
  </si>
  <si>
    <t>Calverley</t>
  </si>
  <si>
    <t>TNA, KB 9/527, m. 51; KB 27/1091, plea m. 35; KB 29/167, mm. 4, 10d; SP 1/70, fol. 133; Baker, Spelman's Reports, 1:53-54; SP 1/242, fol. 289</t>
  </si>
  <si>
    <t>Chonterell</t>
  </si>
  <si>
    <t>Diggory</t>
  </si>
  <si>
    <t>Costrowe alias Trownsloawe</t>
  </si>
  <si>
    <t>Huffa</t>
  </si>
  <si>
    <t>Lovell</t>
  </si>
  <si>
    <t>Mylles</t>
  </si>
  <si>
    <t>Newington</t>
  </si>
  <si>
    <t>TNA, SP 1/70, fol. 133; C 1/659/6; KB 9/530, mm. 20-21; C 1/861/45; Baker, Spelman's Reports, 1:101-2</t>
  </si>
  <si>
    <t>Cogan</t>
  </si>
  <si>
    <t>Derne</t>
  </si>
  <si>
    <t>Doff</t>
  </si>
  <si>
    <t>Kent</t>
  </si>
  <si>
    <t>1455</t>
  </si>
  <si>
    <t>Allowing Escape from custody</t>
  </si>
  <si>
    <t>Lambe</t>
  </si>
  <si>
    <t>Doune</t>
  </si>
  <si>
    <t>Dalley</t>
  </si>
  <si>
    <t>TNA, KB 9/525, m. 73; SDSB, 203</t>
  </si>
  <si>
    <t>Rokeby</t>
  </si>
  <si>
    <t>Stoughton</t>
  </si>
  <si>
    <t>TNA, KB 9/527, m. 46</t>
  </si>
  <si>
    <t>SMLG (abjuration from London, St. Katherine Cree)</t>
  </si>
  <si>
    <t>1533-01-08</t>
  </si>
  <si>
    <t>TNA, KB 9/523, m. 51; KB 29/166, m. 2d</t>
  </si>
  <si>
    <t>Beverley (abjuration from Leicestershire, Leicester St. John the Baptist)</t>
  </si>
  <si>
    <t>1533-01-13</t>
  </si>
  <si>
    <t>TNA, KB 9/523, m. 24; KB 29/166, m. 4</t>
  </si>
  <si>
    <t>TNA, KB 9/523, m. 23; KB 29/166, m. 4</t>
  </si>
  <si>
    <t>Con</t>
  </si>
  <si>
    <t>Beverley (abjuration from Nottinghamshire, Newark St. Mary Magdalen)</t>
  </si>
  <si>
    <t>1447</t>
  </si>
  <si>
    <t>1533-01-15</t>
  </si>
  <si>
    <t>TNA, KB 9/525, m. 121; KB 29/166, m. 22d</t>
  </si>
  <si>
    <t>Assherst</t>
  </si>
  <si>
    <t>Beverley (abjuration from Nottinghamshire, Southwell St. Mary)</t>
  </si>
  <si>
    <t>1533-05-11</t>
  </si>
  <si>
    <t>TNA, KB 9/525, m. 120; KB 29/166, m. 22d</t>
  </si>
  <si>
    <t>Durham (abjuration from Yorkshire, Catterick)</t>
  </si>
  <si>
    <t>1533-05-09</t>
  </si>
  <si>
    <t>TNA, KB 9/525, m. 78; KB 29/166, m. 24d</t>
  </si>
  <si>
    <t>Beaulieu (abjuration from Sussex, Chichester Blackfriars)</t>
  </si>
  <si>
    <t>1533-09-07</t>
  </si>
  <si>
    <t>TNA, KB 9/528, mm. 58-59; KB 9/529, m. 117; KB 29/167, m. 25</t>
  </si>
  <si>
    <t>ap Mathewe Gowghe</t>
  </si>
  <si>
    <t>ap Davy ap Yevan ap [Docus]</t>
  </si>
  <si>
    <t>ap Evans</t>
  </si>
  <si>
    <t>John [II]</t>
  </si>
  <si>
    <t>ap John ap Ryse ap Meredithe</t>
  </si>
  <si>
    <t>ap Ryse a Madoke</t>
  </si>
  <si>
    <t>ap Ryse Vaughan</t>
  </si>
  <si>
    <t>Evan</t>
  </si>
  <si>
    <t>Basset</t>
  </si>
  <si>
    <t>Bawdryke</t>
  </si>
  <si>
    <t>Beadman alias Longe</t>
  </si>
  <si>
    <t>Bemonde</t>
  </si>
  <si>
    <t>Borle</t>
  </si>
  <si>
    <t>Bowley</t>
  </si>
  <si>
    <t>Clarke</t>
  </si>
  <si>
    <t>Clemente</t>
  </si>
  <si>
    <t>Goughe Flewe Ellyne</t>
  </si>
  <si>
    <t>Johns</t>
  </si>
  <si>
    <t>Mathison</t>
  </si>
  <si>
    <t>Parkis</t>
  </si>
  <si>
    <t>Sysstern</t>
  </si>
  <si>
    <t>Tymberman</t>
  </si>
  <si>
    <t>Wodall</t>
  </si>
  <si>
    <t>Wolfe</t>
  </si>
  <si>
    <t>Arnolde</t>
  </si>
  <si>
    <t>Padley</t>
  </si>
  <si>
    <t>Campucci</t>
  </si>
  <si>
    <t>Giovanni</t>
  </si>
  <si>
    <t>1450</t>
  </si>
  <si>
    <t>1533-12-03</t>
  </si>
  <si>
    <t>TNA, KB 9/527, m. 75</t>
  </si>
  <si>
    <t>Colkyn</t>
  </si>
  <si>
    <t>Beverley (abjuration from Warwickshire, Coventry Whitefriars)</t>
  </si>
  <si>
    <t>1451</t>
  </si>
  <si>
    <t>1533-07-25</t>
  </si>
  <si>
    <t>TNA, KB 9/527, m. 109</t>
  </si>
  <si>
    <t>1462</t>
  </si>
  <si>
    <t>TNA, C 1/783/27</t>
  </si>
  <si>
    <t>1463</t>
  </si>
  <si>
    <t>TNA, C 1/863/46</t>
  </si>
  <si>
    <t>1466</t>
  </si>
  <si>
    <t>TNA, C 1/831/19</t>
  </si>
  <si>
    <t>Allenson alias Adamson</t>
  </si>
  <si>
    <t>TNA, KB 9/525, m. 76; SDSB, 203</t>
  </si>
  <si>
    <t>Jakson</t>
  </si>
  <si>
    <t>TNA, KB 9/526, m. 1; KB 27/1091, rex m. 4; TNA, KB 29/166, m. 39d</t>
  </si>
  <si>
    <t>Margettes</t>
  </si>
  <si>
    <t>1534-06-24</t>
  </si>
  <si>
    <t>TNA, KB 9/529, mm. 107-8; KB 29/167, m. 25d; KB 27/1098, rex m. 12; 27/1102, rex m. 7; KB 29/167, 25d</t>
  </si>
  <si>
    <t>Goodman</t>
  </si>
  <si>
    <t>Beverley (abjuration from Cambridgeshire, Barrington)</t>
  </si>
  <si>
    <t>1483</t>
  </si>
  <si>
    <t>1534-02-09</t>
  </si>
  <si>
    <t>TNA, KB 9/527, m. 148; KB 29/167, m. 1d</t>
  </si>
  <si>
    <t>Colchester, St. John's (abjuration from Cambridgeshire, Barrington)</t>
  </si>
  <si>
    <t>1484</t>
  </si>
  <si>
    <t>Ripon (abjuration from York, Whitefriars)</t>
  </si>
  <si>
    <t>1534-07-01</t>
  </si>
  <si>
    <t>Also appealed on a murder, but not confessed to coroner</t>
  </si>
  <si>
    <t>TNA, KB 9/529, mm. 187, 194; KB 29/167, m. 23; KB 29/168, Outlawries, m. 38d</t>
  </si>
  <si>
    <t>TNA, KB 9/529, mm. 187, 194; KB 29/167, m. 23; TNA, KB 29/168, Outlawries; 38d</t>
  </si>
  <si>
    <t>Colchester, St. John's (abjuration from Yorkshire, Harewood)</t>
  </si>
  <si>
    <t>1534-03-17</t>
  </si>
  <si>
    <t>TNA, KB 9/529, m. 186; KB 29/167, m. 23</t>
  </si>
  <si>
    <t>Bewdley (abjuration from Yorkshire, Harewood)</t>
  </si>
  <si>
    <t>1486</t>
  </si>
  <si>
    <t>Ploghe</t>
  </si>
  <si>
    <t>Beverley (abjuration from Yorkshire, Harewood)</t>
  </si>
  <si>
    <t>1487</t>
  </si>
  <si>
    <t xml:space="preserve">Beaulieu (abjuration from Cambridgeshire, Cambridge St. Peter by the Castle) </t>
  </si>
  <si>
    <t>1534-05-06</t>
  </si>
  <si>
    <t>TNA, KB 9/529, m. 133; KB 29/167, m. 24</t>
  </si>
  <si>
    <t>Bewdley (abjuration from Bedfordshire, Cranfield)</t>
  </si>
  <si>
    <t>1534-07-11</t>
  </si>
  <si>
    <t>TNA, KB 9/531, mm. 93-94; KB 29/168, m. 3</t>
  </si>
  <si>
    <t>Graye</t>
  </si>
  <si>
    <t>Colchester, St. John's (abjuration from Bedfordshire, Northill St. Mary)</t>
  </si>
  <si>
    <t>TNA, KB 9/531, m. 92; KB 29/168, m. 3</t>
  </si>
  <si>
    <t>Usley</t>
  </si>
  <si>
    <t>Cumbria, Wetheral, Warwick Bridge</t>
  </si>
  <si>
    <t>1452</t>
  </si>
  <si>
    <t>1534-03-31</t>
  </si>
  <si>
    <t>TNA, KB 9/529, m. 174</t>
  </si>
  <si>
    <t>Norfolk, Snettisham</t>
  </si>
  <si>
    <t>1485</t>
  </si>
  <si>
    <t>1534-01-02</t>
  </si>
  <si>
    <t>TNA, KB 9/527, mm. 159, 161</t>
  </si>
  <si>
    <t>1488</t>
  </si>
  <si>
    <t>1534-09-28</t>
  </si>
  <si>
    <t>TNA, KB 9/531, m. 73</t>
  </si>
  <si>
    <t>Crole</t>
  </si>
  <si>
    <t>Byng</t>
  </si>
  <si>
    <t>Whythause</t>
  </si>
  <si>
    <t>Constable</t>
  </si>
  <si>
    <t>Blackett</t>
  </si>
  <si>
    <t>1535-02-04</t>
  </si>
  <si>
    <t>TNA, KB 9/531, m. 95; KB 29/168, m. 3</t>
  </si>
  <si>
    <t>1535-05-29</t>
  </si>
  <si>
    <t>TNA, KB 9/533, m. 140; KB 29/168, m. 26</t>
  </si>
  <si>
    <t>Beverley (abjuration from Hertfordshire, Layston by Buntingford, St. Bartholomew)</t>
  </si>
  <si>
    <t>1535-04-15</t>
  </si>
  <si>
    <t>TNA, KB 9/533, m. 108; KB 29/168, m. 27</t>
  </si>
  <si>
    <t>Alyn</t>
  </si>
  <si>
    <t>1479</t>
  </si>
  <si>
    <t>1535-06-29</t>
  </si>
  <si>
    <t>TNA, KB 9/1065, mm. 8-9</t>
  </si>
  <si>
    <t>Berkshire, Shrivenham</t>
  </si>
  <si>
    <t>labourer, servant of Thomas Warneford</t>
  </si>
  <si>
    <t>SJJ: Preceptory at Quenington, Gloucestershire</t>
  </si>
  <si>
    <t>1489</t>
  </si>
  <si>
    <t>1535-06-19</t>
  </si>
  <si>
    <t>TNA, KB 9/533, m. 144; KB 29/168, m. 25d</t>
  </si>
  <si>
    <t>Acres</t>
  </si>
  <si>
    <t>Warwickshire, Berkswell</t>
  </si>
  <si>
    <t>SJJ: Balsall Preceptory in Warwickshire</t>
  </si>
  <si>
    <t>1512</t>
  </si>
  <si>
    <t>1535-11-25</t>
  </si>
  <si>
    <t>TNA, KB 9/976, m. 55; KB 29/169, m. 2d</t>
  </si>
  <si>
    <t>haberdasher, MP</t>
  </si>
  <si>
    <t>1563</t>
  </si>
  <si>
    <t>More</t>
  </si>
  <si>
    <t>Andrews</t>
  </si>
  <si>
    <t>TNA, KB, 9/977, mm. 17-18; KB 27/1100, rex m. 3; KB 27/1101, rex m. 1; KB 29/169, m. 14d, 19; L&amp;P, 11:490</t>
  </si>
  <si>
    <t>Bayly</t>
  </si>
  <si>
    <t xml:space="preserve">TNA, KB 9/1065, m. 116; KB 27/1101, rex m. 4; KB 29/169, m. 27d </t>
  </si>
  <si>
    <t>Beverley (abjuration from Yorkshire, Osborn[?])</t>
  </si>
  <si>
    <t>ap Richard Hokulton</t>
  </si>
  <si>
    <t>ap Morice Lloide</t>
  </si>
  <si>
    <t>Breyar</t>
  </si>
  <si>
    <t>1388</t>
  </si>
  <si>
    <t>TNA, SP 1/101, fol. 170r; L&amp;P, 10:72</t>
  </si>
  <si>
    <t>Boulmer</t>
  </si>
  <si>
    <t>Caunton</t>
  </si>
  <si>
    <t>Sandes</t>
  </si>
  <si>
    <t>Kelay</t>
  </si>
  <si>
    <t>Johnson alias Taylor</t>
  </si>
  <si>
    <t>Beele</t>
  </si>
  <si>
    <t>Gloucestershire, Coberley</t>
  </si>
  <si>
    <t>Lemyng</t>
  </si>
  <si>
    <t>Brye</t>
  </si>
  <si>
    <t>Oswald</t>
  </si>
  <si>
    <t>Bewdley (abjuration from Yorkshire, Tadcaster)</t>
  </si>
  <si>
    <t>TNA, KB 9/539, m. 100; KB 29/171, m. 2d</t>
  </si>
  <si>
    <t>Bulloke</t>
  </si>
  <si>
    <t>Crowche</t>
  </si>
  <si>
    <t>Wales, Goldcliff</t>
  </si>
  <si>
    <t>1387</t>
  </si>
  <si>
    <t>L&amp;P, 13/1:484; Cox, Sanctuaries, 189</t>
  </si>
  <si>
    <t>1464</t>
  </si>
  <si>
    <t>TNA, C 1/967/55</t>
  </si>
  <si>
    <t>Faylles</t>
  </si>
  <si>
    <t>Caryon</t>
  </si>
  <si>
    <t>Done or Dawne</t>
  </si>
  <si>
    <t>Lloyd</t>
  </si>
  <si>
    <t>Brewce</t>
  </si>
  <si>
    <t>Surrey, Newdigate</t>
  </si>
  <si>
    <t>Church-taking, Surrey, Newdigate</t>
  </si>
  <si>
    <t>1490</t>
  </si>
  <si>
    <t>1539-04-06</t>
  </si>
  <si>
    <t>1433</t>
  </si>
  <si>
    <t>Porter</t>
  </si>
  <si>
    <t>Yorkshire, Fewston</t>
  </si>
  <si>
    <t>Ripon (abjuration from Yorkshire, Fewston)</t>
  </si>
  <si>
    <t>1470</t>
  </si>
  <si>
    <t>1540-03-31</t>
  </si>
  <si>
    <t>TNA, KB 9/1003, m. 51</t>
  </si>
  <si>
    <t>Whitfeld alias Johnson</t>
  </si>
  <si>
    <t>TNA, KB 9/550, mm. 16-18; KB 27/1125, rex m. 7</t>
  </si>
  <si>
    <t>1541-10-04</t>
  </si>
  <si>
    <t>TNA, KB 9/979, m. 171; KB 29/175, m. 6</t>
  </si>
  <si>
    <t>Crippis</t>
  </si>
  <si>
    <t>Sussex, Rye</t>
  </si>
  <si>
    <t>City of Norwich (Abjuration from Buckinghamshire, Bledlow)</t>
  </si>
  <si>
    <t>1491</t>
  </si>
  <si>
    <t>1541-06-23</t>
  </si>
  <si>
    <t>Armarad</t>
  </si>
  <si>
    <t>Westmorland, Burgh under Stanmore</t>
  </si>
  <si>
    <t>Church-taking, Westmorland, Burgh under Stanmore St. Michael</t>
  </si>
  <si>
    <t>1492</t>
  </si>
  <si>
    <t>1542-07-08</t>
  </si>
  <si>
    <t xml:space="preserve">TNA, KB 9/552, m. 130 </t>
  </si>
  <si>
    <t>Shropshire, Milston</t>
  </si>
  <si>
    <t>City of Wells (Abjuration from Shropshire, Culmington)</t>
  </si>
  <si>
    <t>1493</t>
  </si>
  <si>
    <t>1542-07-22</t>
  </si>
  <si>
    <t>Haselwood</t>
  </si>
  <si>
    <t>Darcy</t>
  </si>
  <si>
    <t>Elles</t>
  </si>
  <si>
    <t>Burley</t>
  </si>
  <si>
    <t>Savoy Hospital</t>
  </si>
  <si>
    <t>Williamson</t>
  </si>
  <si>
    <t>Kerle</t>
  </si>
  <si>
    <t>Total</t>
  </si>
  <si>
    <t>Church-takers/Abjurers</t>
  </si>
  <si>
    <t>All Seekers by year</t>
  </si>
  <si>
    <t>All Abjurers by year</t>
  </si>
  <si>
    <t>Sanctuary Seekers in England, 1390-1557</t>
  </si>
  <si>
    <t>Seekers at Chartered Sanctuaries by year (All sources)</t>
  </si>
  <si>
    <t>Seekers at Chartered Sanctuaries by year (King's Bench Indictments [KB 9])</t>
  </si>
  <si>
    <t>Church-takers and/or abjurers by year (King's Bench Indictments [KB 9])</t>
  </si>
  <si>
    <t>Sanctuary Seekers by Sex</t>
  </si>
  <si>
    <t>z</t>
  </si>
  <si>
    <t>Female Seekers</t>
  </si>
  <si>
    <t>Male Seekers</t>
  </si>
  <si>
    <t>Summary Charts</t>
  </si>
  <si>
    <t>Seeker Occupation or Status</t>
  </si>
  <si>
    <t>servant of Robert Rochester</t>
  </si>
  <si>
    <t>Marmaduke</t>
  </si>
  <si>
    <t>a Barlow</t>
  </si>
  <si>
    <t>Staffordshire, Newborough</t>
  </si>
  <si>
    <t>Church-taking, Herefordshire, Hereford St. Ethelbert</t>
  </si>
  <si>
    <t>1608</t>
  </si>
  <si>
    <t>1495-09-20</t>
  </si>
  <si>
    <t>TNA, KB 9/408, m. 24</t>
  </si>
  <si>
    <t>gentleman, serjeant-at-arms, MP etc.</t>
  </si>
  <si>
    <t>Beaufort</t>
  </si>
  <si>
    <t>duke of Somerset</t>
  </si>
  <si>
    <t>Bes[...]</t>
  </si>
  <si>
    <t>Cobham</t>
  </si>
  <si>
    <t>duchess of Gloucester</t>
  </si>
  <si>
    <t>Cowper or Couper alias Barbour</t>
  </si>
  <si>
    <t>de Lake alias Delarche</t>
  </si>
  <si>
    <t>de Luxembourg</t>
  </si>
  <si>
    <t>Jacquetta</t>
  </si>
  <si>
    <t>Dey alias Johnson</t>
  </si>
  <si>
    <t>Dowley</t>
  </si>
  <si>
    <t>Downe</t>
  </si>
  <si>
    <t>Drakis</t>
  </si>
  <si>
    <t>Draycotes</t>
  </si>
  <si>
    <t>Drayton alias ap Guyllem</t>
  </si>
  <si>
    <t>Anne</t>
  </si>
  <si>
    <t>Dromer</t>
  </si>
  <si>
    <t>Dycon</t>
  </si>
  <si>
    <t>Dycson</t>
  </si>
  <si>
    <t>Dykonson</t>
  </si>
  <si>
    <t>Dylcok</t>
  </si>
  <si>
    <t>Dymmok</t>
  </si>
  <si>
    <t>Edell</t>
  </si>
  <si>
    <t>Edriche</t>
  </si>
  <si>
    <t>Edway</t>
  </si>
  <si>
    <t>Ellys</t>
  </si>
  <si>
    <t>Elynor</t>
  </si>
  <si>
    <t>Elys</t>
  </si>
  <si>
    <t>Emerson</t>
  </si>
  <si>
    <t>en Fount alias Harwod</t>
  </si>
  <si>
    <t>Ermitage</t>
  </si>
  <si>
    <t>Erswik</t>
  </si>
  <si>
    <t>Erynton</t>
  </si>
  <si>
    <t>Estham alias Salter</t>
  </si>
  <si>
    <t>Estwicke</t>
  </si>
  <si>
    <t>Eton</t>
  </si>
  <si>
    <t>Eye alias Wymyngton</t>
  </si>
  <si>
    <t>Fartlawe</t>
  </si>
  <si>
    <t>Fawall</t>
  </si>
  <si>
    <t>Fawx</t>
  </si>
  <si>
    <t>Fayere alias Hyll</t>
  </si>
  <si>
    <t>Fayrecoke</t>
  </si>
  <si>
    <t>Federston</t>
  </si>
  <si>
    <t>Feldlaw</t>
  </si>
  <si>
    <t>Fenton</t>
  </si>
  <si>
    <t>Feyndpen</t>
  </si>
  <si>
    <t>Feysche</t>
  </si>
  <si>
    <t>Fitchett</t>
  </si>
  <si>
    <t>Fitz Williams</t>
  </si>
  <si>
    <t>Flaget</t>
  </si>
  <si>
    <t>Flecher alias Richardson</t>
  </si>
  <si>
    <t>Randall</t>
  </si>
  <si>
    <t>Foket</t>
  </si>
  <si>
    <t>Folses</t>
  </si>
  <si>
    <t>Forde</t>
  </si>
  <si>
    <t>Forder</t>
  </si>
  <si>
    <t>Forest</t>
  </si>
  <si>
    <t>Forge</t>
  </si>
  <si>
    <t>Forster</t>
  </si>
  <si>
    <t>Fortescue</t>
  </si>
  <si>
    <t>Adrian</t>
  </si>
  <si>
    <t>Fortune</t>
  </si>
  <si>
    <t>Foster</t>
  </si>
  <si>
    <t>Fouler</t>
  </si>
  <si>
    <t>Foulke</t>
  </si>
  <si>
    <t>Fox</t>
  </si>
  <si>
    <t>Foyle</t>
  </si>
  <si>
    <t>Francis</t>
  </si>
  <si>
    <t>Franks</t>
  </si>
  <si>
    <t>Fraunsham</t>
  </si>
  <si>
    <t>Frayll</t>
  </si>
  <si>
    <t>Fresby</t>
  </si>
  <si>
    <t>Freston</t>
  </si>
  <si>
    <t>Frognall</t>
  </si>
  <si>
    <t>Frost</t>
  </si>
  <si>
    <t>Fuller</t>
  </si>
  <si>
    <t>Fydde</t>
  </si>
  <si>
    <t>Fyrth</t>
  </si>
  <si>
    <t>Fyssher</t>
  </si>
  <si>
    <t>Gadbure</t>
  </si>
  <si>
    <t>Gaill</t>
  </si>
  <si>
    <t>Galand</t>
  </si>
  <si>
    <t>Galland</t>
  </si>
  <si>
    <t>Galyn</t>
  </si>
  <si>
    <t>Gamage alias Payne</t>
  </si>
  <si>
    <t>Garner</t>
  </si>
  <si>
    <t>Garnet</t>
  </si>
  <si>
    <t>Garstell</t>
  </si>
  <si>
    <t>Garthorn</t>
  </si>
  <si>
    <t>Gawkeroger</t>
  </si>
  <si>
    <t>Gaye</t>
  </si>
  <si>
    <t>Gaynes or Gynys</t>
  </si>
  <si>
    <t>Geffrey</t>
  </si>
  <si>
    <t>Gelle</t>
  </si>
  <si>
    <t>Gelsthorp</t>
  </si>
  <si>
    <t>Gent</t>
  </si>
  <si>
    <t xml:space="preserve">Gerbrey </t>
  </si>
  <si>
    <t>Gerveys</t>
  </si>
  <si>
    <t>Gervys</t>
  </si>
  <si>
    <t>Gibson</t>
  </si>
  <si>
    <t>Gilbank</t>
  </si>
  <si>
    <t>Glasewright</t>
  </si>
  <si>
    <t>Godelok</t>
  </si>
  <si>
    <t>Goffe</t>
  </si>
  <si>
    <t>Gogen</t>
  </si>
  <si>
    <t>Goighe</t>
  </si>
  <si>
    <t>Goldryng</t>
  </si>
  <si>
    <t>Goldsmyth</t>
  </si>
  <si>
    <t>Goodale</t>
  </si>
  <si>
    <t>Goodbarne</t>
  </si>
  <si>
    <t>Gornarr</t>
  </si>
  <si>
    <t>Goslyng</t>
  </si>
  <si>
    <t>Gower</t>
  </si>
  <si>
    <t>Gowere</t>
  </si>
  <si>
    <t>Grasseford</t>
  </si>
  <si>
    <t>Graunt</t>
  </si>
  <si>
    <t>Gravener</t>
  </si>
  <si>
    <t>Gray</t>
  </si>
  <si>
    <t>Gregge</t>
  </si>
  <si>
    <t>Grendell</t>
  </si>
  <si>
    <t>Simon</t>
  </si>
  <si>
    <t>Greneall</t>
  </si>
  <si>
    <t>Grenehede</t>
  </si>
  <si>
    <t>Grice</t>
  </si>
  <si>
    <t>Griffith</t>
  </si>
  <si>
    <t>Griggys</t>
  </si>
  <si>
    <t>Grimsby</t>
  </si>
  <si>
    <t>Grisby</t>
  </si>
  <si>
    <t>Grisco</t>
  </si>
  <si>
    <t>Grome</t>
  </si>
  <si>
    <t>Gryffyn</t>
  </si>
  <si>
    <t>Gryffyn alias Gryffyth alias Walshman</t>
  </si>
  <si>
    <t>Gryffyth</t>
  </si>
  <si>
    <t>Owen</t>
  </si>
  <si>
    <t>Grymshawe</t>
  </si>
  <si>
    <t>Gusterd</t>
  </si>
  <si>
    <t>Gwitby</t>
  </si>
  <si>
    <t>Gwynnyth</t>
  </si>
  <si>
    <t>Gy</t>
  </si>
  <si>
    <t>Gybson</t>
  </si>
  <si>
    <t>Gye</t>
  </si>
  <si>
    <t>Gypson</t>
  </si>
  <si>
    <t>Wililam</t>
  </si>
  <si>
    <t>Habage</t>
  </si>
  <si>
    <t>Vincent</t>
  </si>
  <si>
    <t>Halle</t>
  </si>
  <si>
    <t>Halman</t>
  </si>
  <si>
    <t>Halpeny</t>
  </si>
  <si>
    <t>Hampton</t>
  </si>
  <si>
    <t>Hancokis</t>
  </si>
  <si>
    <t>Hannam</t>
  </si>
  <si>
    <t>Hanserd</t>
  </si>
  <si>
    <t>Harbarde</t>
  </si>
  <si>
    <t>Hardygrave</t>
  </si>
  <si>
    <t>Harryngton</t>
  </si>
  <si>
    <t>Harrys</t>
  </si>
  <si>
    <t>Harryson</t>
  </si>
  <si>
    <t>Hart</t>
  </si>
  <si>
    <t>Hartfyld alias Hartwyll</t>
  </si>
  <si>
    <t>Brian</t>
  </si>
  <si>
    <t>Harvey</t>
  </si>
  <si>
    <t>Harvy</t>
  </si>
  <si>
    <t>Hastyngis</t>
  </si>
  <si>
    <t>Haton</t>
  </si>
  <si>
    <t>Hawlay</t>
  </si>
  <si>
    <t>Hawmond</t>
  </si>
  <si>
    <t>Hebbull</t>
  </si>
  <si>
    <t>Hede</t>
  </si>
  <si>
    <t>Hellard</t>
  </si>
  <si>
    <t>Helme</t>
  </si>
  <si>
    <t>Henley</t>
  </si>
  <si>
    <t>Henour</t>
  </si>
  <si>
    <t>Henrikson</t>
  </si>
  <si>
    <t>Piers Mayn</t>
  </si>
  <si>
    <t>Henrison</t>
  </si>
  <si>
    <t>Heppe or Hoppe</t>
  </si>
  <si>
    <t>Hereson</t>
  </si>
  <si>
    <t>Guy</t>
  </si>
  <si>
    <t>Herreson</t>
  </si>
  <si>
    <t>Herryngton</t>
  </si>
  <si>
    <t>Hertangyr</t>
  </si>
  <si>
    <t>Hether</t>
  </si>
  <si>
    <t>Hexham</t>
  </si>
  <si>
    <t>Heyborn alias Herberd</t>
  </si>
  <si>
    <t>Heyden</t>
  </si>
  <si>
    <t>Tristram</t>
  </si>
  <si>
    <t>Heydon</t>
  </si>
  <si>
    <t>Heyte</t>
  </si>
  <si>
    <t>Heyton</t>
  </si>
  <si>
    <t>Heywode</t>
  </si>
  <si>
    <t>Hodschon</t>
  </si>
  <si>
    <t>Hogeson [alias Atkynson?]</t>
  </si>
  <si>
    <t>Hoggeson</t>
  </si>
  <si>
    <t>Hogonson</t>
  </si>
  <si>
    <t>Hogsone</t>
  </si>
  <si>
    <t>Hoknell</t>
  </si>
  <si>
    <t>Holande</t>
  </si>
  <si>
    <t>Holford</t>
  </si>
  <si>
    <t>Holland</t>
  </si>
  <si>
    <t>Holred</t>
  </si>
  <si>
    <t>Holt</t>
  </si>
  <si>
    <t>Holte</t>
  </si>
  <si>
    <t>Holter</t>
  </si>
  <si>
    <t>Holton</t>
  </si>
  <si>
    <t>Homnale alias Staynes</t>
  </si>
  <si>
    <t>Hopton</t>
  </si>
  <si>
    <t>Horne</t>
  </si>
  <si>
    <t>Horneclyff</t>
  </si>
  <si>
    <t>Horner</t>
  </si>
  <si>
    <t>Horsey</t>
  </si>
  <si>
    <t>Horsley</t>
  </si>
  <si>
    <t>Hoton</t>
  </si>
  <si>
    <t>Houghe</t>
  </si>
  <si>
    <t>Howard</t>
  </si>
  <si>
    <t>Howell</t>
  </si>
  <si>
    <t>Howorthe</t>
  </si>
  <si>
    <t>Howson</t>
  </si>
  <si>
    <t>Huchenson</t>
  </si>
  <si>
    <t>Hughebard</t>
  </si>
  <si>
    <t>Hunte</t>
  </si>
  <si>
    <t>Husey</t>
  </si>
  <si>
    <t>Hy[...]</t>
  </si>
  <si>
    <t>Hyde</t>
  </si>
  <si>
    <t>Hyll</t>
  </si>
  <si>
    <t>Hylton</t>
  </si>
  <si>
    <t>Hynde</t>
  </si>
  <si>
    <t>Ivenson</t>
  </si>
  <si>
    <t>Jackson</t>
  </si>
  <si>
    <t>James alias Clifford</t>
  </si>
  <si>
    <t>Janyver</t>
  </si>
  <si>
    <t>Jay</t>
  </si>
  <si>
    <t>Jeneweys</t>
  </si>
  <si>
    <t>Jenyns</t>
  </si>
  <si>
    <t>Jeynes alias Jones alias Welshman</t>
  </si>
  <si>
    <t>John alias Taverner</t>
  </si>
  <si>
    <t>Herefordshire, Eye, Luston</t>
  </si>
  <si>
    <t>Church-taking, Herefordshire, Hereford Greyfriars</t>
  </si>
  <si>
    <t>1607</t>
  </si>
  <si>
    <t>1495-08-25</t>
  </si>
  <si>
    <t>TNA, KB 9/408, m. 25</t>
  </si>
  <si>
    <t>Johneson</t>
  </si>
  <si>
    <t>Jones</t>
  </si>
  <si>
    <t>Jones alias Abadam</t>
  </si>
  <si>
    <t>Cornelius</t>
  </si>
  <si>
    <t>Jonys</t>
  </si>
  <si>
    <t>David</t>
  </si>
  <si>
    <t>Joseph</t>
  </si>
  <si>
    <t>Charles</t>
  </si>
  <si>
    <t>Kechyner</t>
  </si>
  <si>
    <t>Kelly</t>
  </si>
  <si>
    <t>Kendale</t>
  </si>
  <si>
    <t>Keton</t>
  </si>
  <si>
    <t>Kewe</t>
  </si>
  <si>
    <t>Keyrfote</t>
  </si>
  <si>
    <t>Kneve</t>
  </si>
  <si>
    <t>Knok</t>
  </si>
  <si>
    <t>Knols</t>
  </si>
  <si>
    <t>Knyghtlay</t>
  </si>
  <si>
    <t>Laddesnam</t>
  </si>
  <si>
    <t>Laffe</t>
  </si>
  <si>
    <t>Lambert</t>
  </si>
  <si>
    <t>Lane</t>
  </si>
  <si>
    <t>Lane alias Walyngford</t>
  </si>
  <si>
    <t>Langford</t>
  </si>
  <si>
    <t>Langstaff</t>
  </si>
  <si>
    <t>Leonard</t>
  </si>
  <si>
    <t>Larehous</t>
  </si>
  <si>
    <t>Lastell</t>
  </si>
  <si>
    <t>Lawrance</t>
  </si>
  <si>
    <t>Lawrence</t>
  </si>
  <si>
    <t>Layburn</t>
  </si>
  <si>
    <t>Laykyn</t>
  </si>
  <si>
    <t>Layn</t>
  </si>
  <si>
    <t>Leche</t>
  </si>
  <si>
    <t>Ledbeter</t>
  </si>
  <si>
    <t>Ledyll</t>
  </si>
  <si>
    <t>Clement</t>
  </si>
  <si>
    <t>Lemystr</t>
  </si>
  <si>
    <t>Lesse</t>
  </si>
  <si>
    <t>Levesey</t>
  </si>
  <si>
    <t>Lewes</t>
  </si>
  <si>
    <t>Lewys</t>
  </si>
  <si>
    <t>Ley</t>
  </si>
  <si>
    <t>Lincoln</t>
  </si>
  <si>
    <t>Lith</t>
  </si>
  <si>
    <t>Lloide</t>
  </si>
  <si>
    <t>Lloyd alias Place</t>
  </si>
  <si>
    <t>Loksmyth alias Smyth</t>
  </si>
  <si>
    <t>Lokyar</t>
  </si>
  <si>
    <t>Lovelot</t>
  </si>
  <si>
    <t>Lumbert</t>
  </si>
  <si>
    <t>Lute</t>
  </si>
  <si>
    <t>Lyane</t>
  </si>
  <si>
    <t>Lymbeke</t>
  </si>
  <si>
    <t>Lynche</t>
  </si>
  <si>
    <t>Lytman</t>
  </si>
  <si>
    <t>Machell</t>
  </si>
  <si>
    <t>Makan</t>
  </si>
  <si>
    <t>Makerell</t>
  </si>
  <si>
    <t>Malbon</t>
  </si>
  <si>
    <t>Mangini</t>
  </si>
  <si>
    <t>Manoryng</t>
  </si>
  <si>
    <t>Marche</t>
  </si>
  <si>
    <t>Mariot</t>
  </si>
  <si>
    <t>Markeham</t>
  </si>
  <si>
    <t>Markes</t>
  </si>
  <si>
    <t>Martyn</t>
  </si>
  <si>
    <t>Martynson</t>
  </si>
  <si>
    <t>Mason alias Sporier</t>
  </si>
  <si>
    <t>Massy</t>
  </si>
  <si>
    <t>Massynden</t>
  </si>
  <si>
    <t>Mateson</t>
  </si>
  <si>
    <t>Mavis</t>
  </si>
  <si>
    <t>Mawndeville</t>
  </si>
  <si>
    <t>Maxvyle</t>
  </si>
  <si>
    <t>Mayd</t>
  </si>
  <si>
    <t>Maydebury</t>
  </si>
  <si>
    <t>Mayll</t>
  </si>
  <si>
    <t>Maynard</t>
  </si>
  <si>
    <t>Mayson</t>
  </si>
  <si>
    <t>Medewe</t>
  </si>
  <si>
    <t>Medley</t>
  </si>
  <si>
    <t>Melton</t>
  </si>
  <si>
    <t>Mere</t>
  </si>
  <si>
    <t>Meredith alias Bowyer</t>
  </si>
  <si>
    <t>Mese</t>
  </si>
  <si>
    <t>Michell</t>
  </si>
  <si>
    <t>Miller</t>
  </si>
  <si>
    <t>Milner</t>
  </si>
  <si>
    <t>Mody</t>
  </si>
  <si>
    <t>Mondy</t>
  </si>
  <si>
    <t>Moore</t>
  </si>
  <si>
    <t>Moreys</t>
  </si>
  <si>
    <t>Morley</t>
  </si>
  <si>
    <t>Morsate</t>
  </si>
  <si>
    <t>Morton alias Herryson</t>
  </si>
  <si>
    <t>Morys</t>
  </si>
  <si>
    <t>Mote</t>
  </si>
  <si>
    <t>Moulton</t>
  </si>
  <si>
    <t>Mullens</t>
  </si>
  <si>
    <t>Mulleward</t>
  </si>
  <si>
    <t>Mullyng</t>
  </si>
  <si>
    <t>Mulsey</t>
  </si>
  <si>
    <t>[Robert?]</t>
  </si>
  <si>
    <t>Multon</t>
  </si>
  <si>
    <t>Musgrove or Musgrofe</t>
  </si>
  <si>
    <t>Mychell</t>
  </si>
  <si>
    <t>Myddelton</t>
  </si>
  <si>
    <t>Myles</t>
  </si>
  <si>
    <t>Lewis</t>
  </si>
  <si>
    <t>Myller</t>
  </si>
  <si>
    <t>Myndrym</t>
  </si>
  <si>
    <t>Mynyon</t>
  </si>
  <si>
    <t>Naperton</t>
  </si>
  <si>
    <t>Nappyt</t>
  </si>
  <si>
    <t>Narbone</t>
  </si>
  <si>
    <t>Nawton</t>
  </si>
  <si>
    <t>Nelson</t>
  </si>
  <si>
    <t>Neville</t>
  </si>
  <si>
    <t>Nevyl</t>
  </si>
  <si>
    <t>Nevyll</t>
  </si>
  <si>
    <t>Newburgh</t>
  </si>
  <si>
    <t>Newton</t>
  </si>
  <si>
    <t>Nobull</t>
  </si>
  <si>
    <t>Nobyll</t>
  </si>
  <si>
    <t>Nogyn</t>
  </si>
  <si>
    <t>Nonnes</t>
  </si>
  <si>
    <t>Noree</t>
  </si>
  <si>
    <t>Noreys</t>
  </si>
  <si>
    <t>Norne</t>
  </si>
  <si>
    <t>Norton</t>
  </si>
  <si>
    <t>Norys</t>
  </si>
  <si>
    <t>Nupton</t>
  </si>
  <si>
    <t>William alias David</t>
  </si>
  <si>
    <t>Nycolson</t>
  </si>
  <si>
    <t>Odley</t>
  </si>
  <si>
    <t>Olyff alias Grene</t>
  </si>
  <si>
    <t xml:space="preserve">James [Olyff] alias George [Grene] </t>
  </si>
  <si>
    <t>Orrell</t>
  </si>
  <si>
    <t>Osmotherlaw</t>
  </si>
  <si>
    <t>Osse</t>
  </si>
  <si>
    <t>Oxenherd</t>
  </si>
  <si>
    <t>Panke</t>
  </si>
  <si>
    <t>Parenet</t>
  </si>
  <si>
    <t>Pargetour</t>
  </si>
  <si>
    <t>Parson</t>
  </si>
  <si>
    <t>Paten</t>
  </si>
  <si>
    <t>Pateson</t>
  </si>
  <si>
    <t>Pattenson</t>
  </si>
  <si>
    <t>Gerard</t>
  </si>
  <si>
    <t>Payne</t>
  </si>
  <si>
    <t>Pele</t>
  </si>
  <si>
    <t>Pelet</t>
  </si>
  <si>
    <t>Penneworth</t>
  </si>
  <si>
    <t>Penye</t>
  </si>
  <si>
    <t>Percy</t>
  </si>
  <si>
    <t>Pereson</t>
  </si>
  <si>
    <t>Perpoynt</t>
  </si>
  <si>
    <t>Petervale</t>
  </si>
  <si>
    <t>Pewterer</t>
  </si>
  <si>
    <t>Phelip</t>
  </si>
  <si>
    <t>Phelyp</t>
  </si>
  <si>
    <t>Philippys</t>
  </si>
  <si>
    <t>TNA, KB 9/993, mm. 15-16; CPR 1413-16, 173</t>
  </si>
  <si>
    <t>Mary</t>
  </si>
  <si>
    <t>Princess of England (daughter of Edward IV)</t>
  </si>
  <si>
    <t>Cecily</t>
  </si>
  <si>
    <t>Plantagenet alias Woodville</t>
  </si>
  <si>
    <t>Queen of England, consort of Edward IV</t>
  </si>
  <si>
    <t>Plantagenet, alias d'Anjou</t>
  </si>
  <si>
    <t>Queen of England, consort of Henry VI</t>
  </si>
  <si>
    <t>Plumer</t>
  </si>
  <si>
    <t>Pole</t>
  </si>
  <si>
    <t>Poley</t>
  </si>
  <si>
    <t>Pollard</t>
  </si>
  <si>
    <t>Pollerd</t>
  </si>
  <si>
    <t>Power</t>
  </si>
  <si>
    <t>Powle</t>
  </si>
  <si>
    <t>Poynings</t>
  </si>
  <si>
    <t>Preciouse</t>
  </si>
  <si>
    <t>Prentyse</t>
  </si>
  <si>
    <t>Prior</t>
  </si>
  <si>
    <t>Procter</t>
  </si>
  <si>
    <t>Pryas</t>
  </si>
  <si>
    <t>Prynne</t>
  </si>
  <si>
    <t>Pulham</t>
  </si>
  <si>
    <t>Pury</t>
  </si>
  <si>
    <t>Pykeall</t>
  </si>
  <si>
    <t>Pykeryng</t>
  </si>
  <si>
    <t>Quarles</t>
  </si>
  <si>
    <t>Radclyf</t>
  </si>
  <si>
    <t>Radley</t>
  </si>
  <si>
    <t>Ratcliff</t>
  </si>
  <si>
    <t>Ratclyff</t>
  </si>
  <si>
    <t>Ravyn</t>
  </si>
  <si>
    <t>Rawdon</t>
  </si>
  <si>
    <t>Rawlynson</t>
  </si>
  <si>
    <t>Raynar</t>
  </si>
  <si>
    <t>Raynifurth</t>
  </si>
  <si>
    <t>Redyng</t>
  </si>
  <si>
    <t>Reve</t>
  </si>
  <si>
    <t>Archibald</t>
  </si>
  <si>
    <t>Reynold</t>
  </si>
  <si>
    <t>Richerdson</t>
  </si>
  <si>
    <t>Ridley</t>
  </si>
  <si>
    <t>Robbesley</t>
  </si>
  <si>
    <t>Robyns</t>
  </si>
  <si>
    <t>Lionel</t>
  </si>
  <si>
    <t>Roo or Rower alias Croydon</t>
  </si>
  <si>
    <t>Roper</t>
  </si>
  <si>
    <t>Rosselyn</t>
  </si>
  <si>
    <t>Routhe</t>
  </si>
  <si>
    <t>Rowland</t>
  </si>
  <si>
    <t>Rowyll</t>
  </si>
  <si>
    <t>Rud</t>
  </si>
  <si>
    <t>Rugbe</t>
  </si>
  <si>
    <t>Rust alias Walsshe</t>
  </si>
  <si>
    <t>Rycherd</t>
  </si>
  <si>
    <t>Ryder</t>
  </si>
  <si>
    <t>Rygg alias Scaff</t>
  </si>
  <si>
    <t>Ryhed</t>
  </si>
  <si>
    <t>Ryplay</t>
  </si>
  <si>
    <t>Sadler</t>
  </si>
  <si>
    <t>Salvan</t>
  </si>
  <si>
    <t>Sampson</t>
  </si>
  <si>
    <t>Sandy alias Davy</t>
  </si>
  <si>
    <t>Sare</t>
  </si>
  <si>
    <t>Saule</t>
  </si>
  <si>
    <t>Saunders</t>
  </si>
  <si>
    <t>Savell alias Favell</t>
  </si>
  <si>
    <t>Sawyer alias Wolmer</t>
  </si>
  <si>
    <t>Saxton</t>
  </si>
  <si>
    <t>Scarburgh</t>
  </si>
  <si>
    <t>Scayff</t>
  </si>
  <si>
    <t>Scharpharowe</t>
  </si>
  <si>
    <t>Schippyngall</t>
  </si>
  <si>
    <t>Scolez</t>
  </si>
  <si>
    <t>Sederyngton</t>
  </si>
  <si>
    <t>Sedyngton</t>
  </si>
  <si>
    <t>Seil</t>
  </si>
  <si>
    <t>Selby</t>
  </si>
  <si>
    <t>Seman</t>
  </si>
  <si>
    <t>Senexer</t>
  </si>
  <si>
    <t>Sevier</t>
  </si>
  <si>
    <t>Seyntbarbe</t>
  </si>
  <si>
    <t>Seyve</t>
  </si>
  <si>
    <t>Shalkok</t>
  </si>
  <si>
    <t>Shawe</t>
  </si>
  <si>
    <t>Joyce</t>
  </si>
  <si>
    <t>Shepman</t>
  </si>
  <si>
    <t>Sher</t>
  </si>
  <si>
    <t>Shore</t>
  </si>
  <si>
    <t>Skryvener</t>
  </si>
  <si>
    <t>Skynnylby</t>
  </si>
  <si>
    <t>Slake</t>
  </si>
  <si>
    <t>Clemence</t>
  </si>
  <si>
    <t>Smyth alias Chalfunt</t>
  </si>
  <si>
    <t>Smything</t>
  </si>
  <si>
    <t>Somerhill</t>
  </si>
  <si>
    <t>Somers</t>
  </si>
  <si>
    <t>Leo</t>
  </si>
  <si>
    <t>Sot</t>
  </si>
  <si>
    <t>Sotherell</t>
  </si>
  <si>
    <t>Southwell</t>
  </si>
  <si>
    <t>Spencer</t>
  </si>
  <si>
    <t>Spenser</t>
  </si>
  <si>
    <t>Spurneston</t>
  </si>
  <si>
    <t>Spynke</t>
  </si>
  <si>
    <t>Squier</t>
  </si>
  <si>
    <t>Squirry</t>
  </si>
  <si>
    <t>Stacy</t>
  </si>
  <si>
    <t>Stafford</t>
  </si>
  <si>
    <t>Standefaste</t>
  </si>
  <si>
    <t>Stanley alias Mortymer</t>
  </si>
  <si>
    <t>Stanwyche</t>
  </si>
  <si>
    <t>Stapull</t>
  </si>
  <si>
    <t>Stapulle alias Staveley</t>
  </si>
  <si>
    <t>Starkey</t>
  </si>
  <si>
    <t>Stathom</t>
  </si>
  <si>
    <t>Staverton or Stafferton</t>
  </si>
  <si>
    <t>Stoke</t>
  </si>
  <si>
    <t>Stokfyssh</t>
  </si>
  <si>
    <t>Herman</t>
  </si>
  <si>
    <t>Ston</t>
  </si>
  <si>
    <t>Strangwayes</t>
  </si>
  <si>
    <t>Stroder</t>
  </si>
  <si>
    <t>Strudar</t>
  </si>
  <si>
    <t>Stubs</t>
  </si>
  <si>
    <t>Sturge</t>
  </si>
  <si>
    <t>Styward</t>
  </si>
  <si>
    <t>Subdavid</t>
  </si>
  <si>
    <t>Sulby</t>
  </si>
  <si>
    <t>Swake</t>
  </si>
  <si>
    <t>Swayne</t>
  </si>
  <si>
    <t>Swyfte</t>
  </si>
  <si>
    <t>Sybbell</t>
  </si>
  <si>
    <t>Sybronde</t>
  </si>
  <si>
    <t>Symcok</t>
  </si>
  <si>
    <t>Symonde</t>
  </si>
  <si>
    <t>Syms</t>
  </si>
  <si>
    <t>Synoklere</t>
  </si>
  <si>
    <t>Tadlowe</t>
  </si>
  <si>
    <t>Taillour</t>
  </si>
  <si>
    <t>Talbot</t>
  </si>
  <si>
    <t>Tappe</t>
  </si>
  <si>
    <t>Tasse alias Cook</t>
  </si>
  <si>
    <t>Tempest</t>
  </si>
  <si>
    <t>Tenant</t>
  </si>
  <si>
    <t>Tennant</t>
  </si>
  <si>
    <t>Austin</t>
  </si>
  <si>
    <t>Teryngton</t>
  </si>
  <si>
    <t>Teverton</t>
  </si>
  <si>
    <t>Tewdemouth</t>
  </si>
  <si>
    <t>Thirklekelt</t>
  </si>
  <si>
    <t>Thistilthwait</t>
  </si>
  <si>
    <t>Thlandith</t>
  </si>
  <si>
    <t>Thomlynson</t>
  </si>
  <si>
    <t>Thorneton</t>
  </si>
  <si>
    <t>Thorpe</t>
  </si>
  <si>
    <t>Thyne</t>
  </si>
  <si>
    <t>Tleude</t>
  </si>
  <si>
    <t>Tod</t>
  </si>
  <si>
    <t>Tode</t>
  </si>
  <si>
    <t>Toft</t>
  </si>
  <si>
    <t>Toker</t>
  </si>
  <si>
    <t>Toller</t>
  </si>
  <si>
    <t>Tomson</t>
  </si>
  <si>
    <t>Topshawe</t>
  </si>
  <si>
    <t>Touller</t>
  </si>
  <si>
    <t>Towll</t>
  </si>
  <si>
    <t>Townerowe</t>
  </si>
  <si>
    <t>Travilion</t>
  </si>
  <si>
    <t>Tresham</t>
  </si>
  <si>
    <t>Trewe</t>
  </si>
  <si>
    <t>Treynneworthe</t>
  </si>
  <si>
    <t>Troublefeld alias Vaughan</t>
  </si>
  <si>
    <t>Trowlop</t>
  </si>
  <si>
    <t>Tukker</t>
  </si>
  <si>
    <t>Tunstall</t>
  </si>
  <si>
    <t>Turbarvell</t>
  </si>
  <si>
    <t>Turlo</t>
  </si>
  <si>
    <t>Turnam alias Percyvale</t>
  </si>
  <si>
    <t>Tuttebury</t>
  </si>
  <si>
    <t>Tye</t>
  </si>
  <si>
    <t>Tykemor</t>
  </si>
  <si>
    <t>Tykhyll</t>
  </si>
  <si>
    <t>Typan</t>
  </si>
  <si>
    <t>Tyrri</t>
  </si>
  <si>
    <t>Ufford</t>
  </si>
  <si>
    <t>Underhyll</t>
  </si>
  <si>
    <t>Uppyngham</t>
  </si>
  <si>
    <t>Vandergrove</t>
  </si>
  <si>
    <t>Vaughan alias Waxham</t>
  </si>
  <si>
    <t>Edmond or Edward</t>
  </si>
  <si>
    <t>Vicarman</t>
  </si>
  <si>
    <t>Vulstone</t>
  </si>
  <si>
    <t>Vyncent</t>
  </si>
  <si>
    <t>Wade or Walde</t>
  </si>
  <si>
    <t>Wagstaff</t>
  </si>
  <si>
    <t>Waikefeld</t>
  </si>
  <si>
    <t>Walsall</t>
  </si>
  <si>
    <t>Walton</t>
  </si>
  <si>
    <t>Warbarton</t>
  </si>
  <si>
    <t>Warbeck</t>
  </si>
  <si>
    <t>Perkin</t>
  </si>
  <si>
    <t>Warde</t>
  </si>
  <si>
    <t>Wardson</t>
  </si>
  <si>
    <t>Warmyngton</t>
  </si>
  <si>
    <t>Warren</t>
  </si>
  <si>
    <t>Waterman</t>
  </si>
  <si>
    <t>Watkyn</t>
  </si>
  <si>
    <t>Watterhous</t>
  </si>
  <si>
    <t>Wayffy</t>
  </si>
  <si>
    <t>Wayte</t>
  </si>
  <si>
    <t>Weler</t>
  </si>
  <si>
    <t>Audrey [Etheldreda]</t>
  </si>
  <si>
    <t xml:space="preserve">Welles </t>
  </si>
  <si>
    <t>1491-02-15</t>
  </si>
  <si>
    <t>Wenslay</t>
  </si>
  <si>
    <t>Wenwryght</t>
  </si>
  <si>
    <t>Werener</t>
  </si>
  <si>
    <t>Weston</t>
  </si>
  <si>
    <t>Westwood</t>
  </si>
  <si>
    <t>Weton</t>
  </si>
  <si>
    <t>Whafere</t>
  </si>
  <si>
    <t>Wharff</t>
  </si>
  <si>
    <t>Whetfeld</t>
  </si>
  <si>
    <t>White alias Blundell</t>
  </si>
  <si>
    <t>Whithause</t>
  </si>
  <si>
    <t>Whithed</t>
  </si>
  <si>
    <t>Whytakere</t>
  </si>
  <si>
    <t>Whyte</t>
  </si>
  <si>
    <t>Whythed</t>
  </si>
  <si>
    <t>Whytworth</t>
  </si>
  <si>
    <t>Wigmore alias Vyncent</t>
  </si>
  <si>
    <t>Wilbert</t>
  </si>
  <si>
    <t>Wilbore</t>
  </si>
  <si>
    <t>Wilkinson</t>
  </si>
  <si>
    <t>Wilkyngham</t>
  </si>
  <si>
    <t>Williams</t>
  </si>
  <si>
    <t>Adelmus</t>
  </si>
  <si>
    <t>Wodde</t>
  </si>
  <si>
    <t>Wode</t>
  </si>
  <si>
    <t>Wodehouse</t>
  </si>
  <si>
    <t>Wodesun or Wedeson</t>
  </si>
  <si>
    <t>Wodfeld alias Payn</t>
  </si>
  <si>
    <t>Wolff</t>
  </si>
  <si>
    <t>Wombewell</t>
  </si>
  <si>
    <t>Wood</t>
  </si>
  <si>
    <t>Woodhous</t>
  </si>
  <si>
    <t>Wrege</t>
  </si>
  <si>
    <t>Wreth</t>
  </si>
  <si>
    <t>Wrexham</t>
  </si>
  <si>
    <t>Wright or Wryght</t>
  </si>
  <si>
    <t>Wryght</t>
  </si>
  <si>
    <t>Wryghtson</t>
  </si>
  <si>
    <t>Wulfell</t>
  </si>
  <si>
    <t>Wulvyn</t>
  </si>
  <si>
    <t>Wycharde</t>
  </si>
  <si>
    <t>Wylby</t>
  </si>
  <si>
    <t>Wylkynson</t>
  </si>
  <si>
    <t>Wylson</t>
  </si>
  <si>
    <t>Wylton</t>
  </si>
  <si>
    <t>Wyn</t>
  </si>
  <si>
    <t>Wynter</t>
  </si>
  <si>
    <t>Wyrall</t>
  </si>
  <si>
    <t>Wyrley</t>
  </si>
  <si>
    <t>Wysbeche</t>
  </si>
  <si>
    <t>Wyx alias Wyggis</t>
  </si>
  <si>
    <t>Yarneley alias Erlee</t>
  </si>
  <si>
    <t>Yong</t>
  </si>
  <si>
    <t>Younge</t>
  </si>
  <si>
    <t>Church-taking, Devon, Tavistock Abbey</t>
  </si>
  <si>
    <t>Barlowe</t>
  </si>
  <si>
    <t>Gloucestershire, Tewkesbury</t>
  </si>
  <si>
    <t>1510-05-04</t>
  </si>
  <si>
    <t xml:space="preserve">TNA, KB 9/459, m. 54 </t>
  </si>
  <si>
    <t>1610</t>
  </si>
  <si>
    <t>Church-taking, Berkshire, Coleshill All Saints</t>
  </si>
  <si>
    <t>Canturcelly</t>
  </si>
  <si>
    <t>Bewdley (abjuration from Herefordshire, Hereford Greyfriars)</t>
  </si>
  <si>
    <t>1533-07-16</t>
  </si>
  <si>
    <t>TNA, KB 9/525, m. 43</t>
  </si>
  <si>
    <t>1616</t>
  </si>
  <si>
    <t>Comforth</t>
  </si>
  <si>
    <t>Church-taking, Nottinghamshire, Cotham All Saints</t>
  </si>
  <si>
    <t>TNA, KB 9/1002, m. 21</t>
  </si>
  <si>
    <t>1617</t>
  </si>
  <si>
    <t>TNA, KB 9/504, m. 90; KB 29/159, m. 19d</t>
  </si>
  <si>
    <t>Wales, Monmouth</t>
  </si>
  <si>
    <t>1527-10-19</t>
  </si>
  <si>
    <t>TNA, KB 9/506/1, m. 100; KB 29/160, m. 5d</t>
  </si>
  <si>
    <t>1621</t>
  </si>
  <si>
    <t>1531-05-05</t>
  </si>
  <si>
    <t>Foteman or Futman alias Chamberleyn</t>
  </si>
  <si>
    <t>Fraunceys</t>
  </si>
  <si>
    <t>Cambridgeshire, Cockayne Hatley</t>
  </si>
  <si>
    <t>Church-taking, Huntingdonshire [now Cambridgshire], Offord Cluny</t>
  </si>
  <si>
    <t>1520-09-07</t>
  </si>
  <si>
    <t>TNA, KB 9/501/1, m. 137; KB 29/158, m. 1</t>
  </si>
  <si>
    <t>1619</t>
  </si>
  <si>
    <t>Harpam</t>
  </si>
  <si>
    <t>Nottinghamshire, Laxton</t>
  </si>
  <si>
    <t>Church-taking, Nottinghamshire, Laxton St. Michael</t>
  </si>
  <si>
    <t>1523-09-08</t>
  </si>
  <si>
    <t xml:space="preserve">TNA, KB 9/493, m. 45 </t>
  </si>
  <si>
    <t>1615</t>
  </si>
  <si>
    <t>Bewdley (abjuration from Herefordshire, Leominster St. Peter)</t>
  </si>
  <si>
    <t>1533-04-21</t>
  </si>
  <si>
    <t>TNA, KB 9/525, m. 42; KB 29/166, m. 26</t>
  </si>
  <si>
    <t>Church-taking, Northamptonshire, Croughton</t>
  </si>
  <si>
    <t>1515-04-21</t>
  </si>
  <si>
    <t>1613</t>
  </si>
  <si>
    <t>TNA, KB 9/504, m. 115; KB 29/159, m. 19</t>
  </si>
  <si>
    <t>TNA, KB 9/504, m. 114; KB 29/159, m. 19</t>
  </si>
  <si>
    <t>Lyse</t>
  </si>
  <si>
    <t>hatter</t>
  </si>
  <si>
    <t>Church-taking, Essex, Finchingfield St. Peter</t>
  </si>
  <si>
    <t>1520-05-08</t>
  </si>
  <si>
    <t>TNA, KB 9/482, m. 99</t>
  </si>
  <si>
    <t>1614</t>
  </si>
  <si>
    <t>Parkys</t>
  </si>
  <si>
    <t>Church-taking, Lincolnshire, Ashby</t>
  </si>
  <si>
    <t>1512-03-25</t>
  </si>
  <si>
    <t>1609</t>
  </si>
  <si>
    <t>TNA, KB 27/1101, rex m. 15; TNA, KB 29/169, m. 4d, 10d, 30d; STAC 2/23/257.</t>
  </si>
  <si>
    <t>Rychardson</t>
  </si>
  <si>
    <t>bricklayer</t>
  </si>
  <si>
    <t>Church-taking, Cambridgeshire, Cambridge, Barnwell</t>
  </si>
  <si>
    <t>Harwich, "Suffolk"[?]</t>
  </si>
  <si>
    <t>1527-04-10</t>
  </si>
  <si>
    <t>TNA, KB 9/504, m. 30; KB 29/159, m. 21</t>
  </si>
  <si>
    <t>1620</t>
  </si>
  <si>
    <t>Screvener</t>
  </si>
  <si>
    <t>Essex, West Horndon</t>
  </si>
  <si>
    <t>Church-taking, Sussex, Saleshurst</t>
  </si>
  <si>
    <t>1515-01-14</t>
  </si>
  <si>
    <t>TNA, KB 9/469, m 83</t>
  </si>
  <si>
    <t>1612</t>
  </si>
  <si>
    <t>Stane</t>
  </si>
  <si>
    <t>Yorkshire, West Bretton</t>
  </si>
  <si>
    <t>Church-taking, Essex, Ingatestone, St. Edmund the Martyr</t>
  </si>
  <si>
    <t>1527-12-13</t>
  </si>
  <si>
    <t>Accessory; also Assault and Robbery</t>
  </si>
  <si>
    <t xml:space="preserve">Took church for participating in an assault that ended in a homicide at hands of his partner in crime at "Whethersom," Yorkshire in 1524, and an assault and robbery (with three other named men) of about £4 in Essex in Nov. 1527. </t>
  </si>
  <si>
    <t>TNA, KB 9/508, m. 119</t>
  </si>
  <si>
    <t>1622</t>
  </si>
  <si>
    <t>gentleman or yeoman</t>
  </si>
  <si>
    <t>TNA, KB 9/504, m. 113; KB 29/159, m. 19</t>
  </si>
  <si>
    <t>Turnebull</t>
  </si>
  <si>
    <t>TNA, KB 9/459, m. 64</t>
  </si>
  <si>
    <t>1611</t>
  </si>
  <si>
    <t>TNA, KB 9/547, mm. 12-13; KB 29/173, mm. 16, 22</t>
  </si>
  <si>
    <t>Yorkshire, Hartfeld[?]</t>
  </si>
  <si>
    <t>Church-taking, Yorkshire, Hartfeld[?] St. Mary</t>
  </si>
  <si>
    <t>1525-11-23</t>
  </si>
  <si>
    <t>TNA, KB 9/501/1, m. 82</t>
  </si>
  <si>
    <t>1618</t>
  </si>
  <si>
    <t>Security?</t>
  </si>
  <si>
    <t>Beverley and Durham Sanctuary Registers</t>
  </si>
  <si>
    <t xml:space="preserve"> Summary of case</t>
  </si>
  <si>
    <t xml:space="preserve">In his PhD thesis, Kightly documents several suspected Lollards -- John Whitlock, William Bryan, "John B" -- who are said to have gone into sanctuary at Westminster because of heresy accusations. </t>
  </si>
  <si>
    <t>At Norfolk peace commission, jurors presented that Stafford, who had been in prison at Lynn for suspicion of felony, broke out of the prison by the negligence of the gaolkeeper and fled to the house of Carmelite friars in Lynn.</t>
  </si>
  <si>
    <t>Record on the patent roll that Kewe, "of the sanctuary of Westminster," was pardoned in 1417 for having received a felon and robber, and also for himself being a common thief.</t>
  </si>
  <si>
    <t>Rosser cites a rental at Westminster Abbey Muniments regarding vintner John Saddler's going into sanctuary by 1423, where he would stay along with his wife for 18 years.</t>
  </si>
  <si>
    <t>At the court of Common Pleas in Easter term 1429, John Shenyfeld, his wife Joyce Shenyfeld, and Rose Barnet, widow of Thomas Barnet, failed to respond to a suit over a debt of £310; the sheriffs of London reported that the three could not be taken because they were in the sanctuary of St. Martin le Grand, a privileged place. The sheriffs reported that they had called out five times at the gates of the precinct, as provided in the statute [2 Ric. II, stat. 2 c. 3]. SMLG's dean Richard Caudray cited this case in his Register in 1440 as proof of St. Martin's privileges as a sanctuary.</t>
  </si>
  <si>
    <t>The London Plea and Memoranda Roll records the release of apprentice Laurence Smith from his contract with Thomas Mason, grocer, because Mason had withdrawn to "the privileged place of St. Martin le Grand," had lost his shop, and had not arranged for another master to take the apprentice on. Debt as the reason for Mason's sanctuary is surmised from context.</t>
  </si>
  <si>
    <t>The London Plea and Memoranda Roll records the release of apprentice John Qwyntyn from his contract with Adam Smyth, brewer, because Smyth had withdrawn to sanctuary at St. Martin le Grand, and had not instructed or provided for him. Debt as the reason for Smyth's sanctuary is surmised from context.</t>
  </si>
  <si>
    <t>Amongst a set of complaints made by the bailiffs and citizens of Canterbury against the prior of the Cathedral was included the refusal to hand over the alien goldsmith Bernard Oswyck to the bailiffs of the town when he claimed sanctuary. Cox seems also to refer to this incident, although he gives no reference; he indicates that the bailiffs of Canterbury had tried to remove with force an escaped prisoner who had taken refuge in the church, dragging him from a tomb surrounded by iron railings into the nave of the church.</t>
  </si>
  <si>
    <t xml:space="preserve">Coroner's memorandum that on 19 July 1426 at Canterbury William Smyth took church at St. Andrew's, Canterbury, as a servant of a sheriff of Kent tried to arrest him. He confessed to the coroner that on 9 May 1401 -- 25 years before -- at "Wentebregge" near Pontefract, Yorks., he had killed a certain John Robert. He abjured. A bill from William Cook of London submitted to King's Bench alleged that he had given a "bailiff errant" 3s 8d to arrest Smyth and Smyth's wife Alice on a debt case, but that Cook negligently allowed Smyth to take sanctuary and abjure, and refused to arrest Alice. As Smyth could not abjure for debt, Freeman suggests that he brought up (maybe even invented?) an old felony for the sake of an abjuration. </t>
  </si>
  <si>
    <t>husbandman; yeoman</t>
  </si>
  <si>
    <t>Coroner's memorandum 29 Mar. 1431 that Thomson took church at Newport and confessed that he had stolen horses. He abjured, but must have subsequently been caught in the realm as the indictment notes he was in the Marshalsea.</t>
  </si>
  <si>
    <t>Alexander Anne, acting for the city of London, complained in petition to parliament in 1431 that John Neweman was falsely accusing people of high treason from within the sanctuary of Westminster. He was to be punished for this by being put in the pillory for three days and then thereafter being imprisoned indefinitely at the king's pleasure; he had indeed been put into the Fleet prison, but the punishment of the pillory had been respited, and Anne petitioned for it to be put into execution.</t>
  </si>
  <si>
    <t>There are two rival versions of the sanctuary-seeking of Knight, Rede, Blakbourne, Janyver, and Moreys, as the subsequent seizure of the five men from St. Martin's ignited a months-long quarrel between SMLG and the City of London before the king and his council. Knight had been held in Newgate prison prior to facing a plea of debt in the London sheriffs' court, but with the help of his four accomplices he escaped from custody as he was being brought to court to face the suit and fled into St. Martin's sanctuary. Later the same day, the sheriffs of London seized the five men from the sanctuary and took them into custody. After much inquiry and claims and counter-claims made by SMLG and the City, Knight and the other men were restored to the sanctuary by the king's order in late October 1440.</t>
  </si>
  <si>
    <t>Coroner's memorandum that on 3 Aug. 1441 Wysbeche took sanctuary at St. Mary le Tower in Ipswich and confessed that he had feloniously killed Richard Marchall at Plymouth on 12 Jan. 1441. On 15 Aug. 1441 he abjured, but must have subsequently been found in the realm as the indictment indicates he was in the Marshalsea.</t>
  </si>
  <si>
    <t>TNA, KB 9/260, m. 87; KB 9/998, m. 55</t>
  </si>
  <si>
    <t>Coroner's memorandum that Ufford took church at St. Paul's cathedral on 11 July 1452 and confessed to the coroner that on 30 Nov. 1450, together with Edward Newton of London, yeoman, he killed John Heyward of Barking at Covehithe in Suffolk. No indication of abjuration. The patent roll records his pardon granted 25 Nov. 1458.</t>
  </si>
  <si>
    <t>TNA, KB 9/267, mm. 50-51; CPR 1452-61, 463</t>
  </si>
  <si>
    <t>Patent roll records that the keeper of Cambridge castle, William Bury, was pardoned for allowing the escape of William Boure, who feigned illness and asked for a confessor; Bury, believing Boure was dying, allowed him to go out into the castle garden with the confessor and the felon escaped over the castle wall and ran to sanctuary, where he remained at the time of the pardon. Dated 15 June 1452.</t>
  </si>
  <si>
    <t>Patent roll records Kendale's pardon, dated 24 Mar. 1453; he had been indicted on 3 Nov. 1452 for the murder a week before of Thomas Whitemore at Norton, Herts., following which he fled to the Norton parish church, confessed to the coroner, and abjured. He made his way to his assigned port of Portsmouth, where he waited "a few days...owing to the violence of the sea"; pardoned because he made confession only to save his life, "the indictment [being] made of malice."</t>
  </si>
  <si>
    <t>1457-07-25</t>
  </si>
  <si>
    <t>Year Book report on a case of abduction -- Robert Worth was indicted for abducting and forcibly marrying widow Elizabeth Venour in 1462, the report indicating that Worth took sanctuary at Westminster following his indictment, and that Elizabeth joined him. She stayed with him there for some days, perhaps willingly, but then disassociated herself from him and left the sanctuary.</t>
  </si>
  <si>
    <t>In a Chancery petition regarding a property dispute between two merchants dealing with trade with Flanders, the defendant, Thomas Bawdewyn, is said by the plaintiff, Thomas Bradwall, London grocer, to be "privileged" of the sanctuary at Greenwich. The date range for the petition is 1460-65.</t>
  </si>
  <si>
    <t>The Great Chronicle recorded that on 1 Oct. 1470 Queen Elizabeth, wife of Edward IV, "registered her and such as belonged to her as sanctuary folks" at Westminster Abbey, including her daughters Elizabeth, Mary, and Cecily. Other chronicles and the Paston letters confirm. She gave birth to her oldest son Edward while in sanctuary. She and her children came out of sanctuary in 1471 at Edward IV's return to the throne. Queen Elizabeth returned to Westminster in 1483, with her daughters, following Richard III's seizure of power. Mary died in 1482.</t>
  </si>
  <si>
    <t>A letter from John III Paston to his mother Margaret dated 12 Oct. 1470 indicates that as Queen Elizabeth and her family went into sanctuary at Westminster, Morton "with other bishops" went into St. Martin le Grand.</t>
  </si>
  <si>
    <t>Polydore Vergil reported that Queen Margaret, wife of Henry VI, and their son Prince Edward went into sanctuary at Beaulieu following the battle of Barnet, 1471, in order to regroup, emerging to meet Edward IV again at Tewkesbury.</t>
  </si>
  <si>
    <t>In a Chancery bill, Cok explained that he was forced to take sanctuary at St. Martin le Grand during the readeption of Henry VI, "for safeguard of his life"; during this time, he stayed there, "attending upon my lord Bourgchier unto the time that our said soverieign lord came in again." [Neither Henry Bourgchier, earl of Essex, nor his brother Thomas, archbishop of Canterbury, were themselves in sanctuary during this period, according to the ODNB.]</t>
  </si>
  <si>
    <t>According to the Crowland Chronicle continuator, Anne Neville, daughter of the earl of Warwick, widow of the recently killed prince Edward, and future wife of Richard III, attempting to hide out during the readeption first disguised herself as a kitchen maid in London and then was moved into sanctuary at St. Martin le Grand as the York brothers argued over her marriage.</t>
  </si>
  <si>
    <t>Beaufort was amongst the leaders of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</si>
  <si>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Clifton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</si>
  <si>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Grimsby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</si>
  <si>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Tresham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</si>
  <si>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In a Chancery petition about 1471, John Lyn of Bristol indicated that Henry Bentley had fled to sanctuary at Westminster while owing him about £8.</t>
  </si>
  <si>
    <t xml:space="preserve">In a Chancery petition, William Ferys, mercer of London, complained that Astell had fled to sanctuary at Westminster over an obligation of £68, for which Ferys had stood surety and for which he, Ferys, has now been arrested by the creditor. Ferys in response had initiated a suit against Astell under the statute of 2 Ric. II which would allow Astell's goods to be seized after 5 proclamations. Year approximate (range 1467-1472). </t>
  </si>
  <si>
    <t>Coroner's memorandum that Huchecok took the church of St. George in Southwark on 31 Dec. 1473 and confessed to the coroner that on 12 March 1470 at Fareham in Hampshire he murdered an unknown man. He abjured. The writ calling the memorandum up to King's Bench was dated 10 May 1476, indicating that he must have subsequently been found in the realm.</t>
  </si>
  <si>
    <t xml:space="preserve">Memorandum -- written mostly in the first person of the abjurer, rather than from the point of view of the coroner who presumably submitted the bill -- that on 14 Apr. 1474 Forster took sanctuary at St. Clement Danes west of the City of London and confessed to the coroner that in late September 1462 at Beverley, Yorks., he killed Thomas Benet of Boroughbridge, Yorks. He abjured. </t>
  </si>
  <si>
    <t xml:space="preserve">Middlesex jurors enjoined to enquire whether Gogh had killed William Chadworth, jr., esquire at East Smithfield, on 25 Oct. 1475, and whether John Prynce, gentleman, of Theydon Garnon, Essex, Gogh's employer, and Thomas Clyfford of London, scrivener, had received him at East Smithfield and "within the sanctuary of St. Peter at Westminster" on 5-6 January 1476. </t>
  </si>
  <si>
    <t>In a Chancery bill, Diego de Castro, Spanish merchant, complained that Francis Narbone tricked Castro's servant in a fixed dicing game and then fled to sanctuary at Westminster when Castro tried to have him arrested. Datable by note on dorse of petition.</t>
  </si>
  <si>
    <t>Beverley sanctuary register records that Webster sought sanctuary on 4 Jul. 1479 for the death of Richard Hubersty of Altofts, Yorkshire, labourer, killed by him on Monday 28 June of the same year.</t>
  </si>
  <si>
    <t>Beverley sanctuary register records that Marryk sought sanctuary on 30 Nov. 1480 for the death of Richard Bayne of the same place, killed by him on 13 Nov. 1480.</t>
  </si>
  <si>
    <t>Beverley sanctuary register records that Halman sought sanctuary on 1 Feb. 1481 for the death of Richard Peirson of Middleton in Hutton Rudby parish, husbandman, killed by him on 7 Jan. 1481.</t>
  </si>
  <si>
    <t>Beverley sanctuary register records that Wodcok sought sanctuary on 11 May 1481 for the death of William de Tee also of Stamford, mercer, on 30 March 1481.</t>
  </si>
  <si>
    <t>Beverley sanctuary register records that Fitchett sought sanctuary on 19 Aug. 1481 for the death of John Gawdre, also of Alverton, killed by him on 20 Jul. 1481.</t>
  </si>
  <si>
    <t>Beverley sanctuary register records that Abthorp sought sanctuary on 19 Nov. 1481 for the death of William Barton also of North Muskham, chapman, killed by him on 29 Aug. 1481.</t>
  </si>
  <si>
    <t>Beverley sanctuary register records that Sher sought sanctuary on 26 Nov. 1481 for the death of John Thomson of Warton, labourer, whom he killed on 25 Nov. 1479.</t>
  </si>
  <si>
    <t>Smith</t>
  </si>
  <si>
    <t>London</t>
  </si>
  <si>
    <t>Baker, Spelman's Reports, 1:53</t>
  </si>
  <si>
    <t>1623</t>
  </si>
  <si>
    <t>Beverley sanctuary register records that Vyncent sought sanctuary on 4 Dec. 1482, acknowledging that he had killed Richard Whallay of Baroughby [Barnby?] in Lincs.</t>
  </si>
  <si>
    <t>Beverley sanctuary register records that Shalkok sought sanctuary on 24 Mar. 1482 for the death of William Fentonman of Ledston, husbandman, killed by him on 24 Feb. 1482.</t>
  </si>
  <si>
    <t>Beverley sanctuary register records that Warde sought sanctuary on 19 Mar. 1482 for the death of Thomas Richardson of Mildenhall, Norfolk.</t>
  </si>
  <si>
    <t>Beverley sanctuary register records that Nevyll sought sanctuary on 8 Nov. 1482 for the death of John Hewlins of Rise, Yorks., yeoman, killed by him on 1 Nov. 1482.</t>
  </si>
  <si>
    <t>Durham sanctuary register records that Blande sought sanctuary on 18 Jul. 1483 because on 4 July 1483 at Stepney near London he had struck a certain Christopher Rwther with a dagger, in self-defence, and killed him.</t>
  </si>
  <si>
    <t>Beverley sanctuary register records that John and Roger Colwell sought sanctuary on 14 Jan. 1483 and acknowledged that on 13 Nov. 1482 at Walden they had struck John Semar, labourer of Walden, on the head, John with a bill and Roger with a staff, killing him.</t>
  </si>
  <si>
    <t>Beverley sanctuary register records that Bagula sought sanctuary on 18 July 1483 and acknowledged that he had feloniously killed John Williams with a staff on 2 July 1483.</t>
  </si>
  <si>
    <t>Beverley sanctuary register records that Arundale sought sanctuary on 10 Oct. 1483 and acknowledged that he had killed Richard Isotte, shoemaker, with a staff, on 21 June 1483.</t>
  </si>
  <si>
    <t>Beverley sanctuary register records that Seil sought sanctuary on 29 Jul. 1483 and admitted that he had killed John Lake of Wakefield on 25 July 1483.</t>
  </si>
  <si>
    <t>Beverley sanctuary register records that Cok sought sanctuary on 29 Jul. 1484 for the death of a certain William at Newark, killed with a staff on 19 July 1484.</t>
  </si>
  <si>
    <t>Beverley sanctuary register records that Curtas sought sanctuary on 25 Jul. 1484 because he killed a certain James of the city of Lincoln with a dagger.</t>
  </si>
  <si>
    <t>Beverley sanctuary register records that Squirry sought sanctuary on 19 Nov. 1484 and acknowledged that he had feloniously killed John Hewlyn.</t>
  </si>
  <si>
    <t>Beverley sanctuary register records that Howorthe sought sanctuary on 22 Dec. 1484 and acknowledged that he had killed Ralph Barlay of "Bery" [Bare?], Lancs., on 23 Jun. 1484.</t>
  </si>
  <si>
    <t>Beverley sanctuary register records that Burton sought sanctuary on 30 Jan. 1484 and acknowledged that he had killed John Kendale at Hambledon in Hampshire.</t>
  </si>
  <si>
    <t>Brandon petitioned both the court of King's Bench and parliament early in Henry VII's reign, asking to be restored to his office as marshal; in his petition to King's Bench on 13 Feb. 1486 he noted that he had been deprived of his office by Richard III because, he was "so put in dread of his life by Richard, late in deed but not of right king of England the third, that he was fain for salvation of his life to take tuition and privilege of the sanctuary at Colchester." He stayed there from Sept. 1484 until August 1485.</t>
  </si>
  <si>
    <t>Durham sanctuary register records that Perpound sought sanctuary on 7 Feb. 1485 because near the town of Ipswich, "Norfolk," he feloniously struck Robert Hause, gentleman, on the arm with a wood knife and killed him.</t>
  </si>
  <si>
    <t>Durham sanctuary register records that Borell sought sanctuary on 20 Jun. 1485 for the death of William Claypham of Witton, Yorkshire, on 15 Jun. 1485, when he struck him on the back of the head with a bill.</t>
  </si>
  <si>
    <t>Durham sanctuary register records that Manfeeld sought sanctuary 25 Feb. 1486 because near the town of Ovington (then Yorks., now Durham) around 26 Jan. 1486 he along with others assaulted Sir Roland Mebburn, chaplain, the rector of Wycliffe. He feloniously struck him with a welsh bill and gave him a mortal wound.</t>
  </si>
  <si>
    <t>Beverley sanctuary register records that Harvy sought sanctuary on 29 Mar. 1486 because he killed a certain Thomas Flat also of "Doresham," with a dagger on 24 June 1485.</t>
  </si>
  <si>
    <t>Beverley sanctuary register records that Heryson sought sanctuary on 6 Apr. 1486 and acknowledged the homicide of Thomas Metcalfe of Melmerby, with a staff, killed on that same day at Melmerby. (Melmerby, Yorkshire, is about 55 miles by foot from Beverley, so it is difficult to see how Heryson could have arrived at the sanctuary that same day, unless a different Melmerby is meant; on the other hand Middleton, Herysons' place of origin, is only about nine miles from Beverley.)</t>
  </si>
  <si>
    <t>Colchester, St. John's Abbey; and Culham</t>
  </si>
  <si>
    <t>According to Polydore Vergil, Thomas Stafford, younger brother of Humphrey Stafford (ID #1099), participated in the revolt that Humphrey and Francis, Viscount Lovell (ID #1858) raised against Henry VII in the spring of 1486 and then fled with his brother to Culham for sanctuary. Culham was a manor belonging to the abbey of Abingdon which had hitherto served as a sanctuary for debtors and had perhaps by this time also made claims to shelter others as well. The Staffords were seized from Culham and at least Humphrey was brought before King's Bench. There he pleaded sanctuary, but the abbot of Abingdon was unable to show the court evidence that Culham was privileged for treason although the judges held that it did have other sanctuary privileges. Humphrey Stafford was thus given the traitor's death, while according to Vergil his younger brother Thomas was pardoned.</t>
  </si>
  <si>
    <t>Viscount Lovell</t>
  </si>
  <si>
    <t>In a Chancery petition, John Welles, the servant of Nicholas Rose, indicates that Rose went into sanctuary at Westminster over a debt to grocer Adam Brown of London. Date approximate; range 1486-1493 (defendant Brown found in deed 1482).</t>
  </si>
  <si>
    <t>Durham sanctuary register records that Ewbank sought sanctuary on 10 Oct. 1487 because in Stainmore, co. Westmoreland, on the previous 4 Oct. he killed a man, as he believed.</t>
  </si>
  <si>
    <t>Beverley sanctuary register records that Kape sought sanctuary on 9 Oct. 1487 and acknowledged that he had killed Thomas Holme, also of Kilham, labourer, with a dagger, in late June 1487 at Kilham.</t>
  </si>
  <si>
    <t>Beverley sanctuary register records that Thomas Bramsgrove and Laurence de Wode sought sanctuary on 10 Dec. 1487 because they had both killed James of Overton of Colchester, fuller, with a dagger, on 18 Nov. 1487 at Colchester.</t>
  </si>
  <si>
    <t>Beverley sanctuary register records that Robson sought sanctuary on 16 June 1488 acknowledging that he had killed William Wellez with a staff on 4 May [1488] at York.</t>
  </si>
  <si>
    <t>Beverley sanctuary register records that Cornelius Jonson and William Rowyll sought sanctuary on 25 June 1488 and acknowledged a homicide [the rest of the entry is a blank].</t>
  </si>
  <si>
    <t>Beverley sanctuary register records that Smyth sought sanctuary in 1488, acknowledging the homicide of John Barbour of Ellington in Middlesex, with a "baslardo," around 24 Jun. 1485 at Islington, Middlesex.</t>
  </si>
  <si>
    <t>Beverley sanctuary register records that Thompson sought sanctuary on 14 Jul. 1488 because he killed Robert Tomson of "Kelbe," Lincolnshire, with a sword and a dagger.</t>
  </si>
  <si>
    <t>Beverley sanctuary register records that Spenser sought sanctuary on 7 Oct. 1488 and acknowledged that he had killed John Dryffen of Linwood in Derbyshire, labourer, with a staff, after 24 Jun. 1483, at Linwood.</t>
  </si>
  <si>
    <t>Beverley sanctuary register records that Fernell sought sanctuary on 17 Nov. 1488 and admitted that he had killed Thomas Rodley with a staff on 9 Nov. of the same year.</t>
  </si>
  <si>
    <t>Coroner's inquest 13 Dec. 1488 in the parish of St. John Zachary, London, over the body of John Petyr, yeoman. The jurors say that on 8 Dec. 1488 he had been in the parish of St. Anne Aldersgate when Lith attacked him, hitting him with a black bill and killing him. Afterwards, Lith fled to Westminster Abbey for sanctuary. The writ summoning the record into King's Bench is dated 18 Nov. 1489.</t>
  </si>
  <si>
    <t>Beverley sanctuary register records that on 20 Apr. 1489 Feldlaw sought sanctuary for the death of John Robyns of London.</t>
  </si>
  <si>
    <t>Beverley sanctuary register records that Gusterd sought sanctuary on 26 Dec. 1489 for the homicide of a certain unknown servant of Edward Barnaby, gentleman, with a lancestaff, on 26 Jan. 1488 at Killingholme.</t>
  </si>
  <si>
    <t>TNA, KB 9/380, mm. 22-23; KB 27/915, rex m. 5d; KB 29/119, m. 11; KB 27/985, rex m. 18</t>
  </si>
  <si>
    <t>Durham sanctuary register records that Tomsune sought sanctuary on 2 Feb. 1490 because several days before, at the end of a bridge between the town of Rudby and the town of Hutton, he feloniously stabbed Thomas Barbur in self-defence, Barbur dying two days later.</t>
  </si>
  <si>
    <t xml:space="preserve">Durham sanctuary register records that on 25 Oct. 1490 Richardson sought sanctuary because two years before at Pickering he had struck James Sayr in a field outside the town of Cropton with a "baculum pugillum" (a fighting stick?), because Sayr had called him a common thief. There were four others present there at the time. Sayr immediately died. </t>
  </si>
  <si>
    <t>Durham sanctuary register records that Perkyng sought sanctuary on 12 Nov. 1490 because on 16 Sept. he had sold two cows to Henry Wylson of Helmsley, which he later found had been stolen from Thomas Wade of Kepwick by a certain John Tod. Tod had asked Perkyng's help in selling the cows, which he had pretended were his own. Perkyng fears facing the law even though he is innocent of the theft; Tod has now left the country [depatriavit] and Perkyng seeks the immunity of the church for the protection of his body.</t>
  </si>
  <si>
    <t xml:space="preserve">Durham sanctuary register records that Huntley sought sanctuary on 21 Nov. 1490 because he, in November of the previous year, had attacked William Bewyke, also of Longwitton, slitting his throat with a dagger and killing him. </t>
  </si>
  <si>
    <t>Durham sanctuary register records that Taylleȝour sought sanctuary on 13 Jan. 1490 because about a week earlier in Newcastle near Cale Cross, he stabbed Thomas Smyth in the chest, in his own defence, from which wound Smyth died that same day.</t>
  </si>
  <si>
    <t>Beverley sanctuary register records that Herreson sought sanctuary on 21 July 1490 for the homicide of Thomas Dicson, wright, also of "Savemed" in Huntingdonshire, on 28 Nov. 1489.</t>
  </si>
  <si>
    <t>Beverley sanctuary register records that Thomas and John Lawndels sought sanctuary on 24 Jul. 1490 because they had killed John Pallyn, also of Gainsborough, with a pitchfork.</t>
  </si>
  <si>
    <t>Beverley sanctuary register records that Symson sought sanctuary on 23 Jul. 1490 for the homicide of Thomas Nute also of Skeffington, killed that same day with a pitchfork.</t>
  </si>
  <si>
    <t>Beverley sanctuary register records that Schippyngall sought sanctuary on 20 Jun. 1490 for the homicide of Henry Lecheman in the parish of Althorp [Alverthorpe?].</t>
  </si>
  <si>
    <t>Beverley sanctuary register records that Perpoynt sought sanctuary on 4 Sept. [year presumed 1490 from surrounding entries], for the death of John Stenffyn of Shirebrook in Derbyshire.</t>
  </si>
  <si>
    <t>Beverley sanctuary register records that Hardygrave sought sanctuary on 21 Apr. [1490] for the death of Geoffrey Drive, whom he feloniously killed on 17 Apr. 1490.</t>
  </si>
  <si>
    <t xml:space="preserve">Coroner's inquest over the body of John Abrey of Wendlebury [near Bicester], 13 Apr. 1490; the jurors find that Abrey was crossing the king's road at Wendlebury when he saw Carteworth leading away three of his (Abrey's) cows from the common field, and this led to a quarrel. Carteworth pierced Abrey's head with a pitchfork, and he died five days later in his house. After the felony, Carteworth fled with the pitchfork to Bicester priory. (Bicester was a house of Augustinian canons; it is assumed that Carteworth was "taking church" here prior to abjuration, although he may have been seeking permanent asylum.) </t>
  </si>
  <si>
    <t>Hawden or Hayden</t>
  </si>
  <si>
    <t xml:space="preserve">Durham sanctuary register records that Cradoke sought sanctuary on 3 Mar. 1491 because at Hunderthwaite he had stabbed John Balys in the right side with a dagger, killing him immediately. </t>
  </si>
  <si>
    <t>Durham sanctuary register records that Spense sought sanctuary on 5 Jun. 1491 because at the town of Bowes he had ordered a certain Herbert Conyngham to hang Thomas Melburn, a Scot, without any legal judgment. Now he fears himself to face the law and thus seeks immunity. Spense was called John in the heading of the entry, and Thomas in the body.</t>
  </si>
  <si>
    <t xml:space="preserve">Durham sanctuary register records that Henryson sought sanctuary on 4 Sept. 1491 because on 16 Aug. 1485 in the town of Berwick he had struck John Waller alias Johnson with a knife, killing him. </t>
  </si>
  <si>
    <t>Beverley sanctuary register records that Francis sought sanctuary on 17 Oct. 1491 for the death of Thomas Hefflay of Danson[?], Norfolk, and for debts.</t>
  </si>
  <si>
    <t>Beverley sanctuary register records that Nychollson sought sanctuary on 17 Feb. [1491] for the homicide of George Denem or Denehill, also of Kirklington, husbandman, whom he killed with a dagger. John Nychollson, also a tailor of Kirklington and presumably a relative, sought sanctuary for the same killing (ID #471).</t>
  </si>
  <si>
    <t>Lincolnshire, Theddlethorpe[?]</t>
  </si>
  <si>
    <t>Beverley sanctuary register records that Tomson took sanctuary on 26 Nov. [1491?] for debt.</t>
  </si>
  <si>
    <t>Beverley sanctuary register records that Baker sought sanctuary for the homicide of William Taillour, killed at Dartmouth in May 1491 with a dagger.</t>
  </si>
  <si>
    <t>TNA, KB 9/393, m. 22; KB 9/394, m. 19</t>
  </si>
  <si>
    <t>The Patent Roll records a grant, 12 May 1491, to the king's servant, Roger Straunge, of 10 marks that had been owed to Walter Brodham, whose property was forfeit because he had committed felony and abjured the realm.</t>
  </si>
  <si>
    <t>In Caryll's Reports and on the King's Bench record (plea side), on an appeal of robbery against Archer brought by the victim Margery Marsshe, Archer pleaded in response to the charges that after the robbery he had taken sanctuary at Nunney parish church, but that the coroner had refused to assign him a port when he attempted to abjure; the coroner claimed in response that Archer had refused to acknowledge felonies and/or to specify where they had been committed other than through vague placenames that the coroner could not attach to a specific "vill." As a result, the court ruled that he could not be restored to the sanctuary as his acknowledgement of the felony had not been complete. He had already been convicted of a separate felony and on that basis he was hanged, and on the basis of the appeal the victim received back the stolen goods.</t>
  </si>
  <si>
    <t>Gaol delivery record from 21 Jan. 1491 transcribed into a Hospitaller cartulary; Barrett, accused of murdering John Berne in late September 1490, fled to the manor of Upleadon, to the house known as Temple Court, which was a possession of the Dinmore Hospitaller preceptory in Herefordshire. He was seized from the property two days later and brought to Hereford castle. He pleaded sanctuary at gaol delivery. He and the attorney for the Hospitallers argued for the sanctuary privileges at Temple Court (and all Hospitaller properties); the jury agreed, and Barrett was to be restored to the house, under pain of £100 fine to the sheriffs. Cited in Pauncefote v. Savage as precedent for sanctuary privileges in Hospitaller properties.</t>
  </si>
  <si>
    <t>In documents recorded in Bristol's "Great White Book" in the context of a larger dispute between the town of Bristol and the monastery of St. Augustine's, the town alleged that Yevan ap Roger, tailor, "by colour of the said usurped and pretended seyntwary" at St. Augustine's monastery, lately robbed a parish church in Westbury, Gloucs., and then brought the goods into the sanctuary and claimed immunity from arrest by city officials. The abbot, in response, denied both that ap Roger, his tenant, had done any such thing and that he was a sanctuary man.</t>
  </si>
  <si>
    <t xml:space="preserve">In a Chancery bill, plaintiff William Wollynton alleges that Pelet, together with his brother-in-law, mercer Richard Golofer, had conspired that Pelet would buy £120 of wool from Wollynton and then take sanctuary at Westminster before paying him, leaving him with no remedy. Year approximate; range 1486-93. </t>
  </si>
  <si>
    <t>Durham sanctuary register records that Gilson sought sanctuary on 7 Sept. 1492, for having killed John Ebston, sailor, at Whitby, in his own defence, on 2 Sept. 1492. He struck Ebston on the head with a club, from which wound he immediately died.</t>
  </si>
  <si>
    <t>Beverley sanctuary register records that Gypson sought sanctuary on 26 May 1492 for debt.</t>
  </si>
  <si>
    <t>Beverley sanctuary register records that Thomas Broun and George Richerdson sought sanctuary on 15 Apr. 1492, acknowledging the homicide of John Sampson, with a dagger, at Hull on 10 Apr. 1492.</t>
  </si>
  <si>
    <t>Beverley sanctuary register records that Pykeall sought sanctuary on 29 Mar. 1492 for the homicide of William Bayn of Little Broughton, Yorks., whom he killed with a dagger.</t>
  </si>
  <si>
    <t>Beverley sanctuary register records that Barton sought sanctuary on 17 Jul. 1492 for the death of James Turner of Tideswell, and for debt.</t>
  </si>
  <si>
    <t>Beverley sanctuary register records that Fydde sought sanctuary on 12 Dec. 1492 for the death of Thomas Porret of Guisborough, Yorks., and for other felonies.</t>
  </si>
  <si>
    <t xml:space="preserve">Durham sanctuary register records that Jonson sought sanctuary on 26 Oct. 1493 because, in a field near "Stokefeld" by Newark-on-Trent, he killed a certain Thomas Pudsey, striking him on the neck with a sword, in his own defence. </t>
  </si>
  <si>
    <t>Beverley sanctuary register records that Care sought sanctuary for homicide, about 2 Sept. 1493.</t>
  </si>
  <si>
    <t>Beverley sanctuary register records that Nappyt sought sanctuary for debt, on or after 2 Sept. 1493.</t>
  </si>
  <si>
    <t>Beverley sanctuary register records that Horne sought sanctuary on 9 Dec. [1493?] for the homicide of Thomas Horne.</t>
  </si>
  <si>
    <t>Beverley sanctuary register records that Traun sought sanctuary on 27 Feb. 1493 for the homicide of Robert Herd at Thirsk, York., on 22 Aug. 1492.</t>
  </si>
  <si>
    <t>Beverley sanctuary register records that Wenslay sought sanctuary on 13 Mar. 1493 for debt.</t>
  </si>
  <si>
    <t>Beverley sanctuary register records that Ston sought sanctuary on 26 Mar. 1493 for debt.</t>
  </si>
  <si>
    <t>Beverley sanctuary register records that Dobynson sought sanctuary on 29 Mar. 1493 for the death of Thomas Lambert of Riccall, Yorks., labourer.</t>
  </si>
  <si>
    <t>Beverley sanctuary register records that Taillour sought sanctuary on 17 Apr. 1493 for the death of William Vasour of Newton in the parish of Wilberfoss, whom he killed on 11 Apr. 1493 in a field at Sutton, with a dagger.</t>
  </si>
  <si>
    <t>Beverley sanctuary register records that Jonson sought sanctuary on 23 Apr. 1493 for debt.</t>
  </si>
  <si>
    <t>Beverley sanctuary register records that Hall sought sanctuary on 30 Jun. 1493 for the death of Thomas Harwed of Kingston, glover.</t>
  </si>
  <si>
    <t>Beverley sanctuary register records that Feyndpen sought sanctuary on 9 Jul. 1493 for fear of the death of William "of the Ille exsam"[?], labourer, and for debts.</t>
  </si>
  <si>
    <t>Beverley sanctuary register records that Armstraing sought sanctuary on 22 Aug. 1493 for debt.</t>
  </si>
  <si>
    <t>Coroner's inquest 14 May 1493 in the parish of St. Sepulchre without Newgate, London, over the body of William Maryot. Jurors found that Alcok murdered him, following which he fled to the church of St. Sepulchre. The King's Bench controlment roll indicates that Alcok was outlawed in Trinity 1496.</t>
  </si>
  <si>
    <t>Coroner's inquest 6 Aug. 1493 in the parish of St. Mary Wolnoth, London, over the body of Lewis John of London, tailor. Jurors found that Beell assaulted John in the parish of St. Swithin on 4 Aug., and that John died from the wounds on 6 Aug. Following the murder Beell fled to sanctuary at Westminster. Thomas Lokwode of London, baker, was named as accessory. A writ dated 19 Nov. 1494 called the record up to King's Bench.</t>
  </si>
  <si>
    <t>Coroner's inquest report 7 Jan. 1493 over the body of William Thomas of Lincoln. The jurors found that Boteler had assaulted and killed Thomas with a dagger, and then fled for the murder to "the franchise of Beaumontrent." This is probably Beaumont-Leys, Leics., an extra-parochial liberty. It had, until 1482, been held by the Hospitallers, but in 1482 it was traded to the crown for an advowson, and it was made into a royal deer park by Edward IV, which it remained until 1526. It doesn't seem likely that any claim to sanctuary there would have been respected. VCH Leics., 4:447-456 (http://www.british-history.ac.uk/report.aspx?compid=66595). Nonetheless, Boteler appears to have escaped: the coroner's report, which was called up to King's Bench 10 May 1493, has the note "not in prison," and the controlment roll indicates Boteler was outlawed in Trinity 1496.</t>
  </si>
  <si>
    <t>Durham sanctuary register records that Pykham sought sanctuary on 17 Mar. 1494 for the homicide of William Bayn of Little Broughton, Yorks., whom he killed in the middle of Lent two years before at Little Broughton, striking him in the back with a dagger.</t>
  </si>
  <si>
    <t>Beverley sanctuary register records that Ledale sought sanctuary on 11 Mar. 1494 for debt (Thornley corrects the date).</t>
  </si>
  <si>
    <t>Five men — Thomas Bagnall, John Heth, John Skotte, John Kenyngton, and Alexander Synger — were accused before an oyer and terminer session 22 Feb. 1495 of using the sanctuary of St. Martin le Grand as a base from which to write and disseminate treasonous bills in support of Perkin Warbeck and against the king. Although Synger's name drops from the record (perhaps dying in prison), the other four were brought before King’s Bench. Heth, Skotte, and Kenyngton pleaded not guilty, but were found guilty and sentenced to a traitor’s death. Bagnall, on the other hand, pleaded sanctuary, apparently successfully.</t>
  </si>
  <si>
    <t>Five men — Thomas Bagnall, John Heth, John Skotte, John Kenyngton, and Alexander Synger — were accused before an oyer and terminer session 22 Feb. 1495 of using the sanctuary of St. Martin le Grand as a base from which to write and disseminate treasonous bills in support of Perkin Warbeck and against the king. Although Synger's name drops from the record (perhaps dying in prison), the other four were brought before King’s Bench. Heth, Skotte, and Kenyngton pleaded not guilty, but were found guilty and sentenced to a traitor’s death. Bagnall, on the other hand, pleaded sanctuary (his plea recorded in English and submitted on a separate document to the court): “He saieth that he is a sanctuary man of St. Martin’s, the sanctuary place beside Cheap, and was taken out of St. Martin’s on Ash Wednesday against his will by Master Sampson and others and Master Digby being present, and prayeth thereto to be remitted, restored, and aknowledges the treason whereof he is arraigned.” Bagnall’s plea evidently succeeded: although on the King’s Bench coram rege roll, no judgment is recorded, in a later legal discussion recorded by John Port, Chief Justice Hussey remarks that the men from St. Martin’s who were beheaded were executed because they had not pleaded sanctuary, whereas the one who “pray[ed] the protection of the place” had it. This must refer to Bagnall and his associates.</t>
  </si>
  <si>
    <t>Coroner's inquest in the parish of St. Matthew, Friday Street, London, on 5 Sept. 1494, over the body of Henry Averyn. Jurors found that Averyn had been on West Cheap at the corner of Friday Street on 17 Aug. 1494 when Pargetour assaulted and murdered him with a woodknife. Averyn died from the wounds on 5 Sept. Following the felony Pargetour fled to St. Martin le Grand. A writ calling the record up to King's Bench was dated 21 Nov. 1495.</t>
  </si>
  <si>
    <t>Coroner's inquest at Havant, Hants., on 11 Oct. 1494 over the body of Thomas Kentysh of Southwick, Hants. Jurors found that Crampete had assaulted him on 6 Oct. 1494, giving him a mortal wound from which he died two days later. Following the felony Crampete immediately fled to the church of St. Nicholas in Bedhampton. A note on the report indicates it was handed up to King's Bench in the first week of Lent, 1495.</t>
  </si>
  <si>
    <t>Durham sanctuary register records that Hudeles sought sanctuary on 20 Jun. 1495 for the homicide of Hugh Berty, whom he assaulted on 17 Jun. 1495, striking him in the face with a wood axe, which killed Berty immediately.</t>
  </si>
  <si>
    <t>Durham sanctuary register records that Boner sought sanctuary on 16 Dec. 1495 because in late July 14 years before -- i.e. c. 1481 -- he had stabbed Alexander Stevenson in the chest with a dagger near the park of Dotland in Hexhamshire, from which wound Stevenson immediately died.</t>
  </si>
  <si>
    <t>Beverley sanctuary register records that Mese sought sanctuary for debt. The entry is not dated; placed between entries dated 1495 and 1496, so assigned 1495.</t>
  </si>
  <si>
    <t>Beverley sanctuary register records that Halyday sought sanctuary on 20 Jul. 1495 for the homicide of Agnes Lathe, killed at Watton.</t>
  </si>
  <si>
    <t>Beverley sanctuary register records that Mawndeville sought sanctuary at Beverley for debt. The entry is undated, with the previous entry dated July 1495.</t>
  </si>
  <si>
    <t>Beverley sanctuary register records that Wade sought sanctuary for felony. The entry is undated, and the previous dated entry is July 1495.</t>
  </si>
  <si>
    <t>In a Chancery bill, Pagan de Beassa, a merchant of Genoa, complained that James Noree, a sanctuary man at St. Katherine's, had sued him for a debt that he had long since paid off, in the court in St. Katherine's. When he tried to defend himself with a wager of law using 11 merchants of his acquaintance, the steward at St. Katherine's said he could only use pledges from amongst the dwellers of St. Katherine's sanctuary. Year approximate (range 1493-1500).</t>
  </si>
  <si>
    <t>Coroner's memorandum that on 25 Aug. 1495 John came to the Franciscan friars' church in the suburbs of Hereford to seek "the benefit of the church and crown" for felonies. He confessed to the coroner that he had assaulted and killed Robert Clerke on 16 Aug. 1495 at Orelton, Hereforshire. The memorandum does not indicate that he abjured. The record was handed up to King's Bench in Easter term 1496.</t>
  </si>
  <si>
    <t>Coroner's memorandum that on 20 Sept. 1495, Barlow sought sanctuary in the church of St. Ethelbert in Hereford, confessing to the coroner that he had on 26 Apr. 1495 at Worcester stolen a gown worth 5s and a pair of socks worth 2s 4d along with 8d in money from Hugh Collyns. The memorandum indicates nothing about abjuration. The report was handed up to King's Bench in Easter term 1496.</t>
  </si>
  <si>
    <t>Durham sanctuary register records that West sought sanctuary on 12 Mar. 1495 for having assaulted and killed Richard Lithfote of the same parish on 8 Dec. 1493 or 1494; he struck him on the head with a baselard.</t>
  </si>
  <si>
    <t>Beverley sanctuary register records that Dylcok sought sanctuary for the assault and issuing of blood from Robert Bawym, who seemed imminently about to die from a wound Dylcok had inflicted on him. This entry is undated and the previous entry is 12 Feb. 1496.</t>
  </si>
  <si>
    <t>Two indictments at the Bristol peace sessions accused Robynson of stealing a horse and two silver spoons from John Blakamore, and money, a gown, and other goods from Richard Rowland, both on 29 Mar. 1496. The jurors' presentment does not indicate that Robynson took sanctuary, but rather that the prior of the monastery (indicted as accessory) harboured him after his felony, on 1 Apr. 1496. In the context of the June 1496 dispute between the town of Bristol and the monastery (see Dominic Arthur, ID #1659), this may have been a backdoor attempt to try the sanctuary privilege in court by forcing Robynson and his co-accused to plead sanctuary. If that was the tactic, it didn't work, as the King's Bench controlment rolls indicate that neither was ever taken into custody and both Robynson and the prior of St. Augustine's, John Martyn, were outlawed, years later, in 1503 and 1508.</t>
  </si>
  <si>
    <t>Durham sanctuary register records that Bennet sought sanctuary on 22 Feb. 1496 because in late September 1495 in the parish of Hovingham in Yorkshire he assaulted Christopher Whithede of Hovingham, in his own defence. He struck him on the head with a stick and killed him.</t>
  </si>
  <si>
    <t>Beverley sanctuary register records that Pyrcherd sought sanctuary on 12 Mar. 1496 for debt.</t>
  </si>
  <si>
    <t>Durham sanctuary register records that three canons of Egglestone Abbey in Yorkshire -- John Wakefeld, Thomas Walkar, and William Hall -- along with one of the abbot's servants, Robert Walkar, sought sanctuary on 11 Apr. 1496 because on 29 Mar. 1496, in a field called Lartington Field near Startforth, they were attacked by Richard Appelby of Cotherstone and his retinue. Robert Walkar struck Appelby on the back of the head with a welsh bill, giving him a wound from which he died twelve days later. Robert Walkar sought sanctuary as principal; the canons as accessories, because they were present with him and they fear they will be indicted as well. In 1503, John Wakefeld was elected prior of Egglestone Abbey, thus he at least presumably was not prosecuted or was pardoned. http:--www.british-history.ac.uk-report.aspx?compid=36276</t>
  </si>
  <si>
    <t>Durham sanctuary register records that Stedman sought sanctuary on 24 Apr. 1496 because on 10 Apr. 1496 he had assaulted and killed Thomas Wylkynson of Morland, striking him on the head with a club, killing him immediately.</t>
  </si>
  <si>
    <t>Durham sanctuary register records that Holme sought sanctuary on 4 Jul. 1496 for the homicide of William Hebson of Sleagill in Morland parish in June 1494, having struck Hebson on the head with a Kendall club, killing him.</t>
  </si>
  <si>
    <t xml:space="preserve">Coroner's inquest report 13 Jul. 1496 in the parish of St. Leonard Foster Lane in London, over the body of John Newlond. Jurors found that on 12 Jul. in the evening Newlond had been in God's peace and the king's when West stabbed him with a knife called a "halomshire cutte." Newlond immediately died, and immediately after committing the felony West fled to St. Martin le Grand (which was immediately adjacent). In another record submitted to King's Bench, West's wife Alice West, huswyf, was also indicted as an accessory for comforting and abetting him. The writ calling the documents up to King's Bench is dated 11 Nov. 1496; The controllment roll indicates that Robert West was outlawed in Michaelmas 1497. </t>
  </si>
  <si>
    <t>Beverley sanctuary register records that Pereson sought sanctuary 13 Jul. 1496 for the homicide of John Elyot.</t>
  </si>
  <si>
    <t>Beverley sanctuary register records that Wellys sought sanctuary on 14 Jul. 1496 for the homicide of a certain [blank] Trelawnii.</t>
  </si>
  <si>
    <t>According to the Great Chronicle of London, Perkin Warbeck took sanctuary at Beaulieu Abbey along with nine other men, including one named as John Heyron, registering themselves as sanctuary men. The lord chamberlain sent a large company of men to ensure that he would not be able to escape. Some time later, Warbeck was taken -- the chronicler does not indicate how, whether from the sanctuary or after he left it -- and brought before the king at Taunton, where Henry pardoned and forgave him.</t>
  </si>
  <si>
    <t>Beverley sanctuary register records that Percy sought sanctuary on 2 Apr. 1497 for debt.</t>
  </si>
  <si>
    <t>Beverley sanctuary register records that Thompson took sanctuary on 8 Jul. 1497 for security of his body.</t>
  </si>
  <si>
    <t>Beverley sanctuary register records that Broughton sought sanctuary on 8 Jul. 1497 for security of his body.</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</si>
  <si>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Carpenter had been accused of stealing a horse at Wallingford.</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</si>
  <si>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Morys had been accused of robbery.</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</si>
  <si>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Sare had been accused of "felony."</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</si>
  <si>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Markeham had been indicted for a murder in Buckinghamshire.</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</si>
  <si>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Curteys had been accused of the murder of Thomas Carpenter in the king's road between Caversham and Reading in Berks.</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</si>
  <si>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Burbridge had been taken on "suspicion of felony."</t>
  </si>
  <si>
    <t>Beverley sanctuary register records that Yonge sought sanctuary on 3 Dec. 1497 for debt.</t>
  </si>
  <si>
    <t>Coroner's inquest report in the parish of St. Clement Danes on 21 Dec. 1497, over the body of Robert Boys. Jurors find that Griggys assaulted him with malice aforethought, with a sword, and gave him a wound from which he died. Briggys immediately after the felony fled to the sanctuary of St. Peter at Westminster.</t>
  </si>
  <si>
    <t>Beverley sanctuary register records that Paten sought sanctuary 9 Mar. 1498, admitting that he had committed the homicide of [blank] Goodale at Laname [Lavenham?] in Suffolk.</t>
  </si>
  <si>
    <t>Beverley sanctuary register records that Dove sought sanctuary on 28 May 1498 for security of his body. (Thornley corrects the date.)</t>
  </si>
  <si>
    <t>Beverley sanctuary register records that Day sought sanctuary on the Wednesday after the feast of St. James [unclear which feast of St. James meant, but likely 25 Jul. 1498], for security of his body.</t>
  </si>
  <si>
    <t>Beverley sanctuary register records that Symonde sought sanctuary on 14 Oct. 1498 for debt.</t>
  </si>
  <si>
    <t>Beverley sanctuary register records that Johneson sought sanctuary on 26 Oct. 1498 for security of her body.</t>
  </si>
  <si>
    <t>Beverley sanctuary register records that Nelson sought sanctuary on 26 Oct. 1498 for the death of Richard Hyndson, and all other felonies and murders.</t>
  </si>
  <si>
    <t>Beverley sanctuary register records that Burnley sought sanctuary on 6 Dec. 1498 for coining without the king's license and other reasons for which he could be imprisoned. His place of origin, Halifax, surmised from the following register entry of same crime by John Burnley, fletcher (ID #455).</t>
  </si>
  <si>
    <t>Beverley sanctuary register records that Burnley sought sanctuary on 1 Jan. 1499 for coining and for breaking out of the king's gaol. Presumably he was related to William Burnley (ID #455) who had earlier also sought sanctuary at Beverley also for false coining.</t>
  </si>
  <si>
    <t>Beverley sanctuary register records that Colstone sought sanctuary on 30 Jan. 1499 for debt.</t>
  </si>
  <si>
    <t>Beverley sanctuary register records that Pateson sought sanctuary on 30 Jan. 1499, admitting that he had committed homicide, that is of John Mottows, killed at Flamborough.</t>
  </si>
  <si>
    <t>Beverley sanctuary register records that Kykbe sought sanctuary on 28 Feb. 1499 for the killing of a certain Robert Johnson at Sigbrok [Sedgebrook?].</t>
  </si>
  <si>
    <t>Beverley sanctuary register records that Semay sought sanctuary at Beverley on 5 Apr. 1499, admitting that he had killed Richard Semay at Storthwaite.</t>
  </si>
  <si>
    <t>Beverley sanctuary register records that Stoke sought sanctuary on 5 Apr. [no year -- but previous entry 1499], for debt.</t>
  </si>
  <si>
    <t>Beverley sanctuary register records that Lawson sought sanctuary on 7 Oct. 1499 for security of his life.</t>
  </si>
  <si>
    <t>Beverley sanctuary register records that Tooke sought sanctuary on 18 Nov. 1499 for debt.</t>
  </si>
  <si>
    <t>Beverley sanctuary register records that Forge sought sanctuary on 9 Dec. 1499 for debt.</t>
  </si>
  <si>
    <t xml:space="preserve">In a Chancery bill, the gaoler of Norwich Castle, William Hyrde, indicates that Henry Fayrecoke, in his custody having been indicted for felony, escaped, along with five others, unnamed, from the castle and into sanctuary at the Friars Minor in Norwich. Year approximate (range 1493-1500). The pardon roll for Henry VIII's first regnal year indicates that Henry Fayrecoke of Watton Abbey, Yorkshire, sherman, and of Southrepps, Norfolk, was pardoned in 1509. </t>
  </si>
  <si>
    <t>Beverley sanctuary register records that Oxenherd sought sanctuary on 10 Jan. 1500 for the homicide of James Smyth, recently killed at the field of Somerby in Lincs.</t>
  </si>
  <si>
    <t>Beverley sanctuary register records that Brig sought sanctuary on 17 Jan. 1500 for security of his body.</t>
  </si>
  <si>
    <t>Beverley sanctuary register records that Fereman sought sanctuary on 17 Jan. 1500 for debt.</t>
  </si>
  <si>
    <t>Durham sanctuary register records that Bromell sought sanctuary 13 Feb. 1500, admitting that he had stolen a dagger from a certain Baldwin, goldsmith, of Boston.</t>
  </si>
  <si>
    <t>Durham sanctuary register records that Bulman sought sanctuary on 9 Aug. 1500 because he struck [blank] Wales, cooper, of Studley, Yorks., in the throat with a dagger, on 21 Mar. 1500, from which Wales immediately died.</t>
  </si>
  <si>
    <t>Beverley sanctuary register records that Garthorn sought sanctuary on 12 Nov. 1500 for debt.</t>
  </si>
  <si>
    <t>Beverley sanctuary register records that Dawton sought sanctuary on 12 Nov. 1500 for debt.</t>
  </si>
  <si>
    <t>Beverley sanctuary register records that Gammwell sought sanctuary at Beverley on 30 Nov. 1500 for debt.</t>
  </si>
  <si>
    <t xml:space="preserve">Durham sanctuary register records that Seyll sought sanctuary on 19 Dec. 1500 because on 25 Nov. 1500, at the outskirts of the town of Askrigg, Yorkshire, he had feloniously hit Thomas Layfett on the head with a club, from which blow Layfett died about ten days later. </t>
  </si>
  <si>
    <t>Beverley sanctuary register records that White sought sanctuary on 31 Dec. 1500 for his security and "for divers offences."</t>
  </si>
  <si>
    <t>Beverley sanctuary register records that Bysshop sought sanctuary 31 Dec. 1500 for the theft of a horse at Spital-in-the-Street, Lincs.</t>
  </si>
  <si>
    <t>Beverley sanctuary register records that Branbrowe sought sanctuary on 31 Dec. 1500 for debt.</t>
  </si>
  <si>
    <t>The King's Bench controlment roll reports the response of the sheriffs of London to a writ of corpus cum causa, in which the sheriffs say that Jay had been committed to the gaol at Newgate for suspicion of felony in London on which he was indicted; afterwards at the sessions on 21 May 1501, he was arraigned, put himself on the country, but was found guilty. "And on that he sought to be admitted to the immunity of the church of All Hallows in Kingston, etc." (i.e. he pleaded sanctuary?) He was recommitted to prison.</t>
  </si>
  <si>
    <t>The patent rolls, 29 Jan. 1501, record the grant for life to Roger Langloys of the office of one of the king's gunners, vacant due to the felony of Vandergrove, who was now a fugitive in the sanctuary of Westminster.</t>
  </si>
  <si>
    <t>Beverley sanctuary register records that Walker sought sanctuary on 15 Mar. 1501 for the homicide of Thomas Nelson at Guisborough, Yorks.</t>
  </si>
  <si>
    <t xml:space="preserve">Coroner's inquest at Little Corby, Cumbria, 9 May 1501, over the body of Christopher Iveson. Jurors report that Scharpharowe killed him and then fled to the "liberties of Wetheral with his goods." </t>
  </si>
  <si>
    <t xml:space="preserve">Durham sanctuary register records that Borow sought sanctuary on 2 Jun. 1501, admitting that he had killed, in self-defence, Hugh Wylkynson of the town of "Acrik" in Lupton, Cumbria. He stabbed Wylkynson in the throat with a dagger, from which blow he immediately died. </t>
  </si>
  <si>
    <t>Beverley sanctuary register records that Moulton sought sanctuary on 19 Jun. 1501 for security of his body.</t>
  </si>
  <si>
    <t>Beverley sanctuary register records that Browne sought sanctuary on 27 Jun. 1501 for debt.</t>
  </si>
  <si>
    <t>Beverley sanctuary register records that Synger sought sanctuary on 28 Jun. 1501 for debt.</t>
  </si>
  <si>
    <t>Beverley sanctuary register records that Hunte sought sanctuary on 22 Sept. 1501 for debt.</t>
  </si>
  <si>
    <t>Beverley sanctuary register records that Quarles sought sanctuary on 10 Oct. 1501 for debt.</t>
  </si>
  <si>
    <t>Beverley sanctuary register records that Towneshend sought sanctuary on 13 Oct. 1501 for the homicide of Richard Wright, and for debt.</t>
  </si>
  <si>
    <t>King's Bench coram rege roll records that in early November 1501 Henley pleaded sanctuary in response to an indictment for the theft on 3 Oct. 1501 of large quantities of cloth, valued at £30, taken from Peter Hall of the parish of St. Clement Danes in Middlesex. He claimed that on 25 Oct. 1501 he had taken sanctuary in the cemetery of the parish church of St. Mary Magdalen in Southwark, but that on the same day he was violently seized from there by servants of the abbot of Bermondsey. The king's attorney replied that he had in fact been taken when he was at large outside the churchyard. The sanctuary plea was put to a jury, which found that he had not been in sanctuary. He then pleaded not guilty to the indictment, but the King's Bench controlment rolls indicate that he was hanged in Michaelmas term 1504.</t>
  </si>
  <si>
    <t>Beverley sanctuary register records that Fyrth sought sanctuary on 27 Oct. [1501] for the homicide of George Trygot at Kirkby by Doncaster, Yorkshire.</t>
  </si>
  <si>
    <t xml:space="preserve">Coroner's inquest report at Westminster, within the abbot's liberty, on 19 Dec. 1501, over the body of John Burton of Westminster, bocher; the jurors say that Burton was stabbed by John Jope of Westminster, barber, alias John Padland of the king's household. Burton languished from 10 Dec. to 17 Dec., when he died. Jope fled to Westminster sanctuary. The report is dated 12 Jan. 1502, and on the dorse it is indicated that it was delivered on 9 Feb. </t>
  </si>
  <si>
    <t>Beverley sanctuary register records that Catton, "de Holton in Busshoprik," sought sanctuary on 12 Dec. 1501 for the homicide of William Bufe of the same place, whom he killed with a dagger.</t>
  </si>
  <si>
    <t>Beverley sanctuary register records that Lynche sought sanctuary on 20 Dec. 1501 for debt.</t>
  </si>
  <si>
    <t>Beverley sanctuary register records that Croswet sought sanctuary on 31 Dec. 1501 for debt.</t>
  </si>
  <si>
    <t xml:space="preserve">In a Chancery bill, William Standefaste complains that Derek Harryson sued him for a debt even though Harryson knew he was in sanctuary and could not answer the suit (and indeed he did not even know about it). Date range 1502-1503. </t>
  </si>
  <si>
    <t>Beverley sanctuary register records that John, William, and Geoffrey Hale, all cutlers of Sheffield, took sanctuary on 18 Jan. 1502 for the robbery of Richard Alan also of Sheffield.</t>
  </si>
  <si>
    <t>Beverley sanctuary register records that Brigges sought sanctuary on 19 Jan. 1502 for divers reasons concerning the safety of his body.</t>
  </si>
  <si>
    <t>Beverley sanctuary register records that Osse sought sanctuary on 10 Mar. 1502 for debt.</t>
  </si>
  <si>
    <t>Coroner's inquest report at St. John's Street, Clerkenwell, Middlesex, on 23 Apr. 1502, over the body of George Brown of St. John's Street, labourer. The jurors say that on 8 April 1502, at 9 pm, George Brown was stabbed in the chest by John Brown, from which wound Brown languished until 22 April. John Brown fled to the sanctuary of St. Martin le Grand.</t>
  </si>
  <si>
    <t>Beverley sanctuary register records that Cotese sought sanctuary on 25 May 1502 for debt.</t>
  </si>
  <si>
    <t>Beverley sanctuary register records that Holande, of "Eberstee," Lincs., took sanctuary on 11 Jun. 1502, confessing that he had killed William Lawghton, also of Eberstee.</t>
  </si>
  <si>
    <t>At Middlesex gaol delivery in July 1502, John Bysshop was indicted because on 10 May 1502 he had broken the close of John Somerton at Finchley and stolen two cows worth 20s. Bysshop pleaded sanctuary, saying that he had taken the parish church at Stepney on 26 Jun. 1502, but had been taken out on the same day by diverse unknown men, and sought to be restored. The king's attorney replied that he had not been in sanctuary but had been at large when he was taken. The jurors found that he had not been in sanctuary when he was taken and he was moreover found guilty on the indictment and hanged.</t>
  </si>
  <si>
    <t>At peace sessions at Hertford in Oct. 1502 Cruse was indicted along with others for having broken into the close of Robert Turberbyle at Overweld at St. Albans on 3 Jun. 1502 and stolen a horse and some clothing. Cruse was brought before King's Bench on this indictment in Michaelmas 1507, and pleaded sanctuary, saying that he had taken sanctuary at St. Martin le Grand on 15 Jul. 1502, and he stayed there until 28 Jun. 1507, when John Gyldern, valet of the crown, and other unknown men, violently seized him from the sanctuary. He sought to be restored. The king's attorney presented a warrant from the king acknowledging that the sanctuary pleas of both Cruse and Thomas Fissher [ID #1123] were true and that they were both to be restored to St. Martin's and Westminster respectively.</t>
  </si>
  <si>
    <t xml:space="preserve">Durham sanctuary register records that Turnor sought sanctuary on 12 Sept. 1502 because in self-defence he struck Robert Rothe, on 10 Sept., stabbing him in the chest, killing him immediately. </t>
  </si>
  <si>
    <t>Coroner's memorandum of 2 Oct. 1502 recorded that Barley took the parish church of St. Andrew in Enfield, confessing that he had on 2 Oct. assaulted and killed Thomas West of Enfield, chaplain, with a dagger. He abjured. By Easter term 1503, however, he was back in custody, having been found in the realm without license, and was hanged.</t>
  </si>
  <si>
    <t>Coroner's inquest 19 Oct. 1502 at the city of Lincoln, parish of St. Nicholas the Bishop, over the body of Alexander Williamson of Lincoln, labourer. Jurors say that Broke had assaulted Williamson in the same parish, at 4 pm on 18 Oct., with a crabtree staff, killing him. Afterwards Broke fled to the Austin Friars in Lincoln (unclear if this was meant as a prelude to abjuration or a permanent sanctuary).</t>
  </si>
  <si>
    <t>Durham sanctuary register records that Sherparow sought sanctuary because his relative Robert Sherparow, of Little Corby, Carlisle, struck a certain Christopher Veson, also of Little Corby, perforating his chest with a lance in the town of Corby in early May 1501. Veson died from the blow. And because John Sherparow feared that he would be indicted and prosecuted by royal officials for Veson's death, even though he was not involved, he sought sanctuary.</t>
  </si>
  <si>
    <t>Durham sanctuary register records that Smertwhet sought sanctuary on 15 Jan. 1503 because a week before, on 8 Jan., he and his father had been attacked by Edward Yngram, Richard Yngram, and John Yngram, brothers, and George Horsman, on a highway next to the church in Masham. In his own defence, he struck John Yngram in the chest with a baselard, from which Yngram died the following day.</t>
  </si>
  <si>
    <t>Coroner's inquest report at Westminster, within the abbot's liberty, on 10 Feb. 1503, over the body of William Smyth of Westminster, waterman. The jurors reported that around 3 pm Crayford stabbed Smyth in the chest with a knife, immediately killing him. Crayford fled to Westminster sanctuary following the deed, with the knife in his hands.</t>
  </si>
  <si>
    <t>Beverley sanctuary register records that Grene sought sanctuary on 26 Feb. 1503 for the homicide of John Pereson, lately killed near Bedale, Yorks.</t>
  </si>
  <si>
    <t>Beverley sanctuary register records that Norton sought sanctuary on 20 Mar. 1503 for debt.</t>
  </si>
  <si>
    <t>Beverley sanctuary register records that Keton sought sanctuary on 21 Aug. 1503, confessing the homicide of Robert Cook, servant of Brian Sanforth, knight, whom he killed lately at Harthill with a hauberk.</t>
  </si>
  <si>
    <t>Durham sanctuary register records that Cok sought sanctuary on 4 Sept. 1503 because in self-defence he wounded a certain Adam, a Scot (called in English Adam Scott), under the "schort ribbez," with a dagger, on 1 Aug. 1503. Adam died soon after from the wound.</t>
  </si>
  <si>
    <t>Durham sanctuary register records that Wescard sought sanctuary on 12 Sept. 1503 for having struck Nicholas Brown on the head with a welsh bill on the king's high road in Morland. Henry Wescard, John's brother, had been present, but was not a party to Nicholas's death. Brown died eight days later from the wound.</t>
  </si>
  <si>
    <t>Beverley sanctuary register records that Wode sought sanctuary on 19 Oct. 1503 for the homicide of John Beaumond, lately killed at Wakefield.</t>
  </si>
  <si>
    <t>Wylkynson, having been indicted in Middlesex in November 1503 for having broken into William Stephens's house at Yeading, Middlesex, and stealing many goods (itemized), worth about £13 altogether, appeared before King's Bench 11 June 1505 and pleaded sanctuary, saying that on 1 Nov. 1503 he had taken Blackfriars church in London and sought a coroner. That same day, however, unknown men came and extracted him from the church against his will. He asked to be restored. The king's attorney argued conversely that at the time of his arrest he had been at large outside the church. The plea was to be put to a jury and he was recommitted to the Marshalsea -- and the entry ends with nothing further.</t>
  </si>
  <si>
    <t>Beverley sanctuary register records that Hall sought sanctuary on 30 Nov. 1503 for the homicide of Margaret Hall, his wife.</t>
  </si>
  <si>
    <t>Durham sanctuary register records that on 15 Feb. 1503 Robert Middilton, William Jakeson, and John Joy sought sanctuary because they were present when Robert Skafe (ID #102) and Ralph Blesdell (ID #103) assaulted Reginald Middilton and killed him. Because they were present they fear being indicted as accessories.</t>
  </si>
  <si>
    <t>In Somerset on 29 Jul. 1504, John Benet of Rode, Somerset, husbandman, constable of the town of Rode and under-bailiff to Thomas Justice, bailiff of the town of Rode; and John Humfrey of Rode, husbandman, on 30 Apr. 1504 arrested Thomas Lytman at Yeovilton for felonies on which he had been indicted. Benet and Humfrey, however, negligently permitted Lytman's escape and he fled to the parish church of Yeovilton. Benet and Humfrey were thus indicted (the indictment handed up to King's Bench on 28 Jan. 1505).</t>
  </si>
  <si>
    <t>Beverley sanctuary register records that Hodschon sought sanctuary on 17 Jun. 1504 for debt.</t>
  </si>
  <si>
    <t>Durham sanctuary register records that Warener and Couk, on 30 Jun. 1504 sought sanctuary because, following an assault on the two men made by Christopher Man of Whitwell in Kendall at "Petmoss" on 10 Jun. 1504, Warener struck Man on the head with a flat club, killing him, Couk being present.</t>
  </si>
  <si>
    <t>Beverley sanctuary register records that Laffe sought sanctuary on 20 Jul. 1504 for debt.</t>
  </si>
  <si>
    <t>Beverley sanctuary register records that Williamson sought sanctuary on 22 Sept. 1504 for the death of John Nicholson and other felonies.</t>
  </si>
  <si>
    <t>Durham sanctuary register records that Cotes sought sanctuary on [...] Oct. 1504 because he was present when Ralph Fynche assaulted William Seill of Bagby, York diocese, in early May 1503. Fynche struck Seill with a club on the arm, and killed him.</t>
  </si>
  <si>
    <t>Beverley sanctuary register records that Henrison sought sanctuary on 2 Oct. 1504 for debt.</t>
  </si>
  <si>
    <t>Beverley sanctuary register records that Johnson sought sanctuary on 20 Oct. 1504 for the security of his body for the death of a person, etc.</t>
  </si>
  <si>
    <t>Beverley sanctuary register records that Squier sought sanctuary on 14 Nov. 1504 for the theft of cloth and for breaking out of the king's gaol at York.</t>
  </si>
  <si>
    <t>Durham sanctuary register records that Bulman sought sanctuary on 28 Nov. 1504 because, following an assault made on him by Robert Symson on 16 Sept. 1504 in the field of Shilvinton, he struck and wounded Symson in the loin, in his own defence, killing Symson.</t>
  </si>
  <si>
    <t>Beverley sanctuary register records that Wodehouse sought sanctuary on 10 Dec. 1504 for debt.</t>
  </si>
  <si>
    <t>Beverley sanctuary register records that Moore sought sanctuary on 1 Jan. 1505 for debt.</t>
  </si>
  <si>
    <t>Beverley sanctuary register records that Younge sought sanctuary on 20 Jan. 1505 for the theft of £4 from a certain carrier (vector) at Leicester.</t>
  </si>
  <si>
    <t>Beverley sanctuary register records that Naperton sought sanctuary at Beverley on 29 Jan. 1505 for debt.</t>
  </si>
  <si>
    <t>Beverley sanctuary register records that Dickonson sought sanctuary on 28 Feb. 1505 for debt.</t>
  </si>
  <si>
    <t>Beverley sanctuary register records that Launceley sought sanctuary on 28 Feb. 1505 for debt.</t>
  </si>
  <si>
    <t>Beverley sanctuary register records that Padley sought sanctuary at Beverley on 19 Mar. 1505 for debt.</t>
  </si>
  <si>
    <t>Durham sanctuary register records that John Appleby, Thomas Appleby, Jenkyn Appleby, and Henry Snell sought sanctuary on 29 Mar. 1505 because, following an attack and William Wilson and his friends made on them, John Appleby in his own defence and that of his friends, struck Wilson on the head with a welsh bill, in a field at Hunderthwaite. Wilson died from the blow. The three others were present with him and thus fear indictment as accessories.</t>
  </si>
  <si>
    <t>Beverley sanctuary register records that Whithed sought sanctuary on 31 Mar. 1505 for felony on Christopher Suppour; debt; and other causes.</t>
  </si>
  <si>
    <t>Coroner's inquest report at Ludlow, Shropshire, on 16 Apr. 1505, over the body of Jasper Hylle. Jurors reported that Benet on 7 Apr. 1505 had lain in wait for Hylle and assaulted and murdered him. Benet then immediately fled to the precinct and liberty of the Austin friars in the same town, and at the time of the inquest resided there. A writ dated 18 Jun. 1505 called it up to King's Bench, and the dorse of the indictment indicates it was delivered in Hillary 1506.</t>
  </si>
  <si>
    <t xml:space="preserve">Durham sanctuary register records that John Burnell, William Burnell, and John Alan sought sanctuary on 17 May 1505 because they struck John Smyth on the head on the king's high road, giving him a blow from which he died. </t>
  </si>
  <si>
    <t>Durham sanctuary register records that Migeley sought sanctuary on 22 May 1505, because he was present when William Rydyng and Richard Berestall of Ovenden Wood, Halifax, struck William Smyth on the head with clubs seven years ago, giving him wounds from which he died in three days. Migeley also confessed that he had stolen twelve oxen and a cow from the abbot of Christhall and brought them to the bishopric of Durham. Another entry, dated 29 Mar. 1507, records that Migeley sought sanctuary a second time, again citing the death of William Smyth and his role as accessory, and the theft of the animals from the abbot of Christhall. In addition, he sought sanctuary for a debt of £5 that he owed to Thomas Horsfall of Leeds.</t>
  </si>
  <si>
    <t>Coroner's inquest report in the parish of St. Bride Fleet Street, London, on 5 Jun. 1505, over the body of Edward ap Evan ap Tidder of London, yeoman. Jurors reported that on 4 Jun. between 10 and 11 pm George Heyborn alias Herberd assaulted and killed him. Afterwards, Heyborn fled to the parish church of St. Bride, taking his sword with him.</t>
  </si>
  <si>
    <t>Beverley sanctuary register records that Wryght sought sanctuary at Beverley on 14 Jun. 1505.</t>
  </si>
  <si>
    <t>Beverley sanctuary register records that Warde sought sanctuary on 17 Jun. 1505 for the safety of his body and his goods (for debt?).</t>
  </si>
  <si>
    <t>Beverley sanctuary register records that White sought sanctuary on 22 Jul. 1505, "for all causes touching the health of his body."</t>
  </si>
  <si>
    <t>Durham sanctuary register records that Ferror sought sanctuary on 5 Aug. 1505 for the homicide of Alexander Marley, whom he struck on the head with a pikestaff in a field near Frosterley, from which wound Marley died 8 days later.</t>
  </si>
  <si>
    <t>Durham sanctuary register records that Benson sought sanctuary on 12 Aug. 1505 because he stabbed William Sand in the thigh with a dagger, in a field called Woodhouse in the parish of Heversham, on 16 Jul. 1505. Sand died soon after from the wound.</t>
  </si>
  <si>
    <t>Durham sanctuary register records that Lee sought sanctuary on 6 Nov. 1505 because on 29 Oct. 1505 in Halifax, he fought and struggled with a stranger over a dagger. In the struggle, the stranger took hold of Lee's dagger with his hand and by accident struck himself in the stomach, giving himself a wound from which he died soon after.</t>
  </si>
  <si>
    <t>Durham sanctuary register records that Dikson sought sanctuary on 10 Nov. 1505 because he stabbed Humphrey Bell of End in the chest, on 10 Oct., in Farlam Field, giving Bell a wound from which he died soon after.</t>
  </si>
  <si>
    <t>The patent roll records a grant, 17 Feb. 1506, to Roger Holand, esq., of the lands and tenements in the city of Exeter that had belonged to Calwodeley, whose lands had come into the king's hands through forfeiture upon Calwodeley's abjuration due to a murder committed by him at Padstow, Cornwall.</t>
  </si>
  <si>
    <t>Beverley sanctuary register records that Jakeson sought sanctuary on 1 Jan. 1506 for debt.</t>
  </si>
  <si>
    <t>On the King's Bench coram rege roll, William Knok appeared at King's Bench 18 May 1506, having been outlawed in Kent in Oct. 1503; asked why the execution of his outlawry should not be carried out, he pleaded sanctuary, stating that on 14 May 1506 he took the church of Blackfriars in London, but that the same day a certain John Anger or Auger, keeper of the king's gaol at Colchester, together with servants of the earl of Oxford, violently extracted him from the church. The king's attorney argued that the plea was insufficient in law and did not require a response, and the justices agreed that it was insufficient. They asked him if he was a clerk, and he said that he was not, and thus he was to hang.</t>
  </si>
  <si>
    <t>Beverley sanctuary register records that West sought sanctuary in on Rogation days (mid-May) 1506, for felony.</t>
  </si>
  <si>
    <t>Durham sanctuary register records that Wilson sought sanctuary on 28 Jul. 1506 because the day before he had killed Richard Abbot at Guisborough, Yorks., striking him in the chest with a winyard.</t>
  </si>
  <si>
    <t>Beverley sanctuary register records that Ryplay sought sanctuary on 1 Aug. 1506 for debt.</t>
  </si>
  <si>
    <t>Durham sanctuary register records that Robynson sought sanctuary on 12 Aug. 1506 because in early February 1506 he had struck N. Whiet near Blenkinsop castle with a winyard, giving him a mortal wound from which he immediately died.</t>
  </si>
  <si>
    <t>Durham sanctuary register records that William and Christopher Westell sought sanctuary on 31 Aug. 1506, because on 26 Aug. they had killed Richard Jafeld in the field of Warcop by striking him on the left leg with a bill, causing him to bleed to death.</t>
  </si>
  <si>
    <t>Beverley sanctuary register records that Brodeswurth sought sanctuary on 1 Nov. 1506 for debt.</t>
  </si>
  <si>
    <t>Beverley sanctuary register records that Fox sought sanctuary on 1 Nov. 1506 for debt.</t>
  </si>
  <si>
    <t>Durham sanctuary register records that Myre sought sanctuary on 6 Nov. 1506 for the homicide of Robert Robynson twelve years before; he struck him on the head with a Carlisle axe, at Carlisle, giving him a wound from which he died 13 days later.</t>
  </si>
  <si>
    <t>Beverley sanctuary register records that Dey took sanctuary on 12 Dec. 1506 for safety of his body and his goods [debt?].</t>
  </si>
  <si>
    <t>Baker, Caryll's Reports, 559-61 [transcribing KB 27/984, plea m. 26]; KB 29/136, n. 33</t>
  </si>
  <si>
    <t xml:space="preserve">Durham sanctuary register records that Excelby sought sanctuary on 21 Dec. 1506 because on 9 Dec. at Northallerton he killed Ralph Tiplady with a winyard, giving him a wound on his arm from which he died 9 days later. </t>
  </si>
  <si>
    <t>Beverley sanctuary register records that Burrell took sanctuary on 10 Jan. 1507 for debt.</t>
  </si>
  <si>
    <t>Beverley sanctuary register records that Dent sought sanctuary on 15 Feb. 1507 for debt.</t>
  </si>
  <si>
    <t>Coroner's inquest report 2 Mar. 1507 at Alkham, Kent, over the body of John Stace of the parish of Alkham, carpenter. Jurors report that Swanton attacked Stace on 28 Feb. 1507 around 6 pm, from premeditated malice, giving him a mortal blow from which he died on 1 Mar. Afterwards Swanton immediately fled to the parish church of Ewell and took sanctuary. A note on the indictment indicates that Swanton was in the Marshalsea by Michaelmas 1507.</t>
  </si>
  <si>
    <t>Coroner's memorandum that on 2 Apr. 1507 Knapet took the parish church of All Hallows at Hereford Stock, Essex, and confessed to the coroner that on 17 Mar. 1506 with Thomas Wodgate he had attacked John Woody of London in the parish of St. Thomas the Martyr on London Bridge and with a weapon called "a murderer" he struck him in the chest and murdered him. He also stole 7s 4d from the body. He abjured. The writ calling the record up to King's Bench was dated 7 Nov. 1513.</t>
  </si>
  <si>
    <t xml:space="preserve">Durham sanctuary register records that Thomas Knags and George Birkehede sought sanctuary on 8 Apr. 1507 because five months before Knags had, in his own defence, struck a certain Colynson at Whitby Strand in Whitby, nearly cutting off his arm with a sword. Birkehede gave Colynson another wound in the stomach, and from both these wounds he died the same day. </t>
  </si>
  <si>
    <t>At gaol delivery at Guildford Castle, Surrey, on 16 Jul. 1507, Whytworth, indicted for having broken into the close of Thomas Webbe at Mitcham, Surrey, and stolen 16 lambs on 12 Apr. 1507, pleaded sanctuary. He stated that on 28 Apr. 1507 he had taken the church of St. Mary Overey in Southwark and sought a coroner, but that certain unknown men violently extracted him from the church. He sought restoration, and pleaded not guilty to the felony. The king's attorney responded that he had been at large when he was taken and not in the church. The question was put to a jury. The jury found that Whitworth had taken sanctuary in the church and had been illicitly removed. He was thus restored.</t>
  </si>
  <si>
    <t>Durham sanctuary register records that Bowman (of "Howston in the parish of Allenton, York diocese") sought sanctuary on about 20 Jun. 1507 because on 2 Jun. Christopher Howston had assaulted him, and Bowman struck back with a sword, giving Howston a wound on the head from which he died the following day.</t>
  </si>
  <si>
    <t xml:space="preserve">Durham sanctuary register records that Uthwayt sought sanctuary on 17 Jul. 1507 because six months before he had conducted twenty animals, which had been stolen by his uncle Gilbert Gy of Garsdale, from Garsdale to Grimsby "on the Walde." </t>
  </si>
  <si>
    <t>Coroner's memorandum that on 24 Aug. 1507 Prentyse took sanctuary in the parish church of St. Mary Magdalen, Newark, confessing that on 23 Jul. he had feloniously killed John Braschawe at Newark with a staff. He abjured; Hunnisett notes that he was outlawed on 27 Oct. 1511. The coroner's inquest on Bradschawe's body indicates that Prentyse had had a partner in the felony -- John Pynder of Newark, yeoman -- who was tried and acquitted on the indictment.</t>
  </si>
  <si>
    <t>Durham sanctuary register records that Lancastre took sanctuary on 9 Oct. 1507 because he had killed Thomas Sawghell of Dufton by striking him on the head with a sword, from which wound he died four days later. "With the greatest sadness of heart" he seeks sanctuary.</t>
  </si>
  <si>
    <t>Durham sanctuary register records that Robert and Richard Stevynson, brothers, sought sanctuary on 16 Oct. 1507 because about two and a half years before Robert had killed Thomas Hudson with a lancestaff, Richard standing as accessory because he had been present.</t>
  </si>
  <si>
    <t xml:space="preserve">Durham sanctuary register records that Ussher sought sanctuary on 18 Dec. 1507 because around Easter ten years before at Nafferton he had struck Thomas Pawston of Matfen with a lance in the back; although that blow did not kill him, Ussher was present when he received another wound which was mortal. </t>
  </si>
  <si>
    <t>At Newgate gaol delivery for Middlesex on 12 May 1508, ap Howell appeared to answer to an indictment that he had robbed John Barell at Knightsbridge of 26s 8d. When asked how he pleaded, he claimed that he had been seized from a tenement of the ancient tenure of St. John of Jerusalem in the parish of St. Clement Danes where he had taken privilege. The king's attorney said that he had been at large. The jury considering the sanctuary plea found that he had not taken any privilege but had been at large. Ap Howell then claimed clergy, but the king's attorney argued that he had already claimed the benefit previously at Bristol on 10 Aug. 1504. He was remanded to prison pending verification of the previous record, and then on 5 Nov. 1509 he appeared and presented a pardon.</t>
  </si>
  <si>
    <t xml:space="preserve">Durham sanctuary register records that Robert and Henry Spore sought sanctuary on 10 Jan. 1508 because they had, with others, been accessories at the felonious killing of John and Andrew Potts at Durtrees in Redesdale. </t>
  </si>
  <si>
    <t>Durham sanctuary register records that Law sought sanctuary on 15 Jan. 1508 because around 14 Sept. 1507 at Witton, he had been assaulted by John Crawfurth of Witton, and struck him back by stabbing him in the chest with a dagger, giving him a mortal wound from which he immediately died.</t>
  </si>
  <si>
    <t>Beverley sanctuary register records that Davage sought sanctuary on 16 Apr. 1508 for debt.</t>
  </si>
  <si>
    <t>Beverley sanctuary register records that Wode sought sanctuary on 16 Apr. 1508 for debt.</t>
  </si>
  <si>
    <t>Coroner's inquest at Taunton, Soomerset, 14 Jun. 1508, over the body of John Williams, "touker" (tucker or fuller), whom Habage attacked and killed on 14 Jun. 1508 about 4 pm. Habage immediately fled afterwards to the sanctuary of St. John of Buckland. The King's Bench controlment roll shows he was outlawed on 16 Apr. 1515.</t>
  </si>
  <si>
    <t>Durham sanctuary register records that Gowland sought sanctuary on 23 Aug. 1508 because on 13 Apr. 1506, with others, he broke in the house of the vicar of Kildwick in Craven, York diocese, stealing money and silver jewelry.</t>
  </si>
  <si>
    <t>Durham sanctuary register records that Ward sought sanctuary on 30 Oct. 1508 because on 15 Oct. 1508 he had broken out of the king's gaol at Appleby in Westmorland.</t>
  </si>
  <si>
    <t>Beverley sanctuary register records that Waikefeld sought sanctuary on 4 Nov. 1508 for debt.</t>
  </si>
  <si>
    <t>Durham sanctuary register records that Robson sought sanctuary on 7 Nov. 1508, because on 15 Apr. 1508 in the street called Clothmarket in Newcastle upon Tyne, he stabbed Edmund Tailyour in the upper arm with a dagger, killing him immediately.</t>
  </si>
  <si>
    <t xml:space="preserve">Durham sanctuary register records that Elwald, "born a Scot," sought sanctuary on 22 Dec. 1508 because together with others he broke into the house of an unnamed man at Horsley near Prudhoe in Northumberland, in mid-September 1506. </t>
  </si>
  <si>
    <t>As Rosser's work and various records show, Staverton took sanctuary for debt at Westminster by about 1509 and lived in the sanctuary at Westminster with his wife Katherine until his death in 1534. There were complaints after his death that he was very wealthy and that he made no efforts to satisfy his creditors while he was in sanctuary; according to one Chancery bill he owed over 2000 marks at his death (£1333). His wife refused the administration of his probate. (Thanks to Kit French for transcription of TNA, C 1/822/21.)</t>
  </si>
  <si>
    <t>According to the Great Chronicler, Grimaldi was a retainer of Empson and Dudley, and fled to sanctuary following Henry VIII's accession; he remained there "long afftyr." He himself complained c. 1513 in Star Chamber that he had been unjustly accused and condemned by corrupt juries, while William Hussey, the defendant, answered that Grimaldi was justly condemned for embezzlement and that he escaped custody and fled to Westminster sanctuary. Unclear if these are separate resorts to sanctuary or the same.</t>
  </si>
  <si>
    <t>Beverley sanctuary register records that Stevynson sought sanctuary on 16 Jan. 1509 for debt.</t>
  </si>
  <si>
    <t>Beverley sanctuary register records that Mullens sought sanctuary on 16 Jan. 1509 for debt.</t>
  </si>
  <si>
    <t>Beverley sanctuary register records that Ivenson sought sanctuary on 26 Jan. 1509 for debt.</t>
  </si>
  <si>
    <t>Beverley sanctuary register records that Custans sought sanctuary on 27 Jan. 1509 for debt.</t>
  </si>
  <si>
    <t>Beverley sanctuary register records that Franks sought sanctuary on 2 July [no year - 1509?] for debt.</t>
  </si>
  <si>
    <t>Durham sanctuary register records that Burton sought sanctuary on 11 Jul. 1509 because on 8 Jul. 1509 at Halton, after an attack had been made on him, he stabbed William Denny in the chest with a dagger, from which wound Denny died.</t>
  </si>
  <si>
    <t>Beverley sanctuary register records that Wylton sought sanctuary on 18 Jul. 1509 for theft.</t>
  </si>
  <si>
    <t>Durham sanctuary register records that Hoge sought sanctuary on 4 Aug. 1509 because on 31 Jul. 1509, in a certain horse enclosure called Langlands near Wilton, Yorks., he was attacked by John Bolton and struck back with a sword, giving him a mortal wound on the head from which he died the following day.</t>
  </si>
  <si>
    <t>Beverley sanctuary register records that Robynson sought sanctuary on 6 Aug. 1509 for security of his body.</t>
  </si>
  <si>
    <t>Beverley sanctuary register [as corrected by Thornley] records that William Smyth sought sanctuary on 27 Oct. 1509 [entry recorded in English - and then crossed out].</t>
  </si>
  <si>
    <t>Durham sanctuary register records that Warkcopp sought sanctuary on 31 Oct. 1509 because in St. Nicholas Lonyng lane in Richmond on 27 Oct. 1509, in self-defence, he struck Richard Goldsmyth of Richmond in the neck with a "hynger" (short sword). Goldsmyth immediately died.</t>
  </si>
  <si>
    <t>Durham sanctuary register records that Lynsay sought sanctuary on 14 Nov. 1509 for indebtedness to diverse creditors whom he cannot satisfy.</t>
  </si>
  <si>
    <t>Durham sanctuary register records that Baynton sought sanctuary on 10 Feb. 1510 because around 29 Sept. 1502, on the king's road between Atherstone and Coventry, he struck John Wylkynson on the head with a halberk, and Wylkynson died.</t>
  </si>
  <si>
    <t>Durham sanctuary register records that Chesman sought sanctuary on 20 Feb. 1510 because, on 20 Jan. 1510 at Forestburne, Northum., near West Park, following an attack on him, he struck William Bellyngeham, amputating his right hand with a "hynger" (short sword), from which wound Bellyngeham died three weeks later.</t>
  </si>
  <si>
    <t>Beverley sanctuary register records that Peter en Fount sought sanctuary on 26 Feb. [no year - but next entry is 1510], for debt.</t>
  </si>
  <si>
    <t>Hardewyn</t>
  </si>
  <si>
    <t>Huntingdonshire, Orton Longueville</t>
  </si>
  <si>
    <t>SJJ: Botolphbridge, Huntingdonshire</t>
  </si>
  <si>
    <t>1510-04-28</t>
  </si>
  <si>
    <t>1626</t>
  </si>
  <si>
    <t>Beverley sanctuary register records that Dykonson sought sanctuary on 28 Mar. 1510 for security of his body.</t>
  </si>
  <si>
    <t>Durham sanctuary register records that Bradfurth sought sanctuary on 8 Apr. 1510 because around late September 1504 or 1505, he broke into the house of Richard Tailyour, pewterer, outside Newgate in London and stole £20 worth of gold and silver.</t>
  </si>
  <si>
    <t>Coroner's memorandum that at Gloucester on 4 May 1510, Barlowe took the parish church of St. John the Baptist in Gloucester, and confessed to the coroner that on 10 Jan. 1510 he had broken into the house of Thomas Townesend in Tewkesbury, stealing 5s 4d worth of plate and money. The memorandum has a deleted section indicating that he stayed in the church for 39 days, after which he abjured -- but the document also dates his taking church and his abjuration to the same day, 4 May.</t>
  </si>
  <si>
    <t>Mathewe</t>
  </si>
  <si>
    <t>A Middlesex jury presented that Richard Sandy (ID #876) and Thomas Mathewe had been arrested at Kensington on 13 May 1510 on suspicion of horse theft, but then both Sandy and Mathewe had escaped and gone into St. Mary's church in Kensington and abjured. Although a coroner's memorandum for Sandy's abjuration was submitted to King's Bench - as he was later caught in the realm - none has been found for Mathewe.</t>
  </si>
  <si>
    <t>TNA, KB 9/467, m.7</t>
  </si>
  <si>
    <t>Beverley sanctuary register records that Colstayne sought sanctuary on 23 May 1510 for security of his body.</t>
  </si>
  <si>
    <t>Coroner's inquest 3 Jun. 1510 at Barrow, Lincs., over the body of John Gray. The jurors reported that on 2 Jun. 1510 Goldyng had attacked Gray with a staff worth 1d, giving him a head wound from which he immediately died. Following this, Goldyng fled "to the franchise of St. John of Jerusalem in England at Horkstow." The KB controlment roll indicates that Goldyng was outlawed in 1515.</t>
  </si>
  <si>
    <t>Durham sanctuary register records that Fyshe sought sanctuary on 4 Jun. 1510 because around 1 Aug. 1502 at Coventry, he had responded to an assault on him by striking Humphrey Corbett in the left side with a dagger, killing him.</t>
  </si>
  <si>
    <t>Record of gaol delivery at Newgate, 17 Oct. 1510, that on 15 Apr. 1510 Bruer had stolen "broken silver" from Maurice Clune of the parish of St. Clement Danes in the western suburbs of London. Bruer pleaded sanctuary, claiming that on 4 Jul. 1510 he had taken the parish church of St. Margaret in Southwark, and had been extracted from the church by force. The case was taken up to King's Bench Hillary 1511, but a record in the KB controlment rolls indicates that he died in the Marshalsea prison in 1513.</t>
  </si>
  <si>
    <t>Church-taking, Gloucestershire</t>
  </si>
  <si>
    <t>Walsowen</t>
  </si>
  <si>
    <t>KB 29/144, m. 3</t>
  </si>
  <si>
    <t>1627</t>
  </si>
  <si>
    <t>TNA, KB 9/458, mm. 109-110; KB 29/144, mm. 2, 5; KB 27/1004, m. 19</t>
  </si>
  <si>
    <t>TNA, KB 9/458, m. 20; KB 29/144, m. 7</t>
  </si>
  <si>
    <t>Durham sanctuary register records that Bransby sought sanctuary on 6 Jul. 1510 because five days before at Kepwick, Yorkshire, near a stream called "Yngbeke," he struck Richard Pynkney on the head with a staff and from the wounds Pynkney died within five days. He was pardoned in 1514, perhaps for this homicide (L&amp;P, 1:832).</t>
  </si>
  <si>
    <t>Coroner's inquest at Long Ludforth, Lincs., 6 Aug. 1510, over the body of John Brasebrigge. The jurors said that Carre had attacked Brasebrigge with a dagger at Long Ludforth, feloniously murdering him. Following the felony Carre fled to the franchise of St. John of Jerusalem in England at Maltby. The KB controlment roll indicates that Carre was outlawed 11 Dec. 1514.</t>
  </si>
  <si>
    <t>Beverley sanctuary register records that Monkey sought sanctuary on 16 Aug. 1510 for security of his body.</t>
  </si>
  <si>
    <t>Coroner's inquest at Legbourne, Lincs., 20 Oct. 1510, over the body of Richard Reynold, weaver. The jurors reported that Baylly assaulted Reynold on 14 Oct. 1510, and with a bow worth 12d gave him a mortal wound on his head from which he died. Following the felony, Baylly fled to the franchise of Beverley. [Baylly does not appear in the Beverley register.] The KB controlment roll indicates that Baylly was outlawed 11 Dec. 1514.</t>
  </si>
  <si>
    <t>Beverley sanctuary register records that Fowler took sanctuary on 21 Oct. 1510 for debt.</t>
  </si>
  <si>
    <t>Durham sanctuary register records that Gy sought sanctuary on 23 Oct. 1510 because on 12 Oct. 1510 at Womersley, Yorks., he struck William Pynchebek with a dagger in the chest, from which blow he died ten [days] later. This man may be the same as the Thomas Gye of Wistow (ID #188) who sought sanctuary at Durham for different felonies in 1511.</t>
  </si>
  <si>
    <t>Beverley sanctuary register records that Sedyngton sought sanctuary on 28 Oct. 1510 for debt.</t>
  </si>
  <si>
    <t>Alexander Morley and Thomas Watkyn of [Gwesso?] in the bishopric of Durham sought sanctuary on 18 Nov. 1510 for the homicide of a man named Personell.</t>
  </si>
  <si>
    <t>Beverley sanctuary register records that Kechyner sought sanctuary on 18 Nov. 1510 for the death of George Goulgwhat, son of John Goudgwhat, also of Great Ayton.</t>
  </si>
  <si>
    <t>Beverley sanctuary register records that Bowtone sought sanctuary on 20 Nov. 1510 for the security of his body.</t>
  </si>
  <si>
    <t>Beverley sanctuary register records that Dromer sought sanctuary on 22 Nov. 1510 for felony.</t>
  </si>
  <si>
    <t>Beverley sanctuary register records that Taillour sought sanctuary on 23 Dec. 1510 for the homicide of Lewen Glene killed lately at Teddington.</t>
  </si>
  <si>
    <t>Beverley sanctuary register records that Skynnylby sought sanctuary on 24 Dec. 1510 for felony.</t>
  </si>
  <si>
    <t>Beverley sanctuary register records that Martynson sought sanctuary on 24 Dec. 1510 for the homicide of John Lewes of Welwickthorpe, labourer.</t>
  </si>
  <si>
    <t>1512-01-03</t>
  </si>
  <si>
    <t>Beverley sanctuary register records that Elynor sought sanctuary on 10 Jan. 1511 for felony.</t>
  </si>
  <si>
    <t>Beverley sanctuary register records that Bonfay sought sanctuary on 18 Jan. 1511 for theft of goods and chattels of Nicholas Suttell, gentleman.</t>
  </si>
  <si>
    <t>Beverley sanctuary register records that Turbarvell sought sanctuary on 20 Jan. 1511 for the homicide of William Skynner of Calais.</t>
  </si>
  <si>
    <t>Durham sanctuary register records that Werener sought sanctuary on 10 Feb. 1511 for debt.</t>
  </si>
  <si>
    <t>Coroner's memorandum that on 6 Mar. 1511 Walter Swayne took the church of St. Mary of Lanthon by Gloucester, confessing that on 2 Mar. 1510 he had broken in to the house of John Coole at "Rokynton" (Uckington?), Gloucs., and stolen 40s in a chest. He abjured.</t>
  </si>
  <si>
    <t>Beverley sanctuary register records that Nevyl sought sanctuary on 10 Mar. 1511 for debt.</t>
  </si>
  <si>
    <t>Beverley sanctuary register records that Nelson sought sanctuary on 12 Mar. 1511 for felony and murder of [her?] infant, at Hull.</t>
  </si>
  <si>
    <t>Beverley sanctuary register records that Saxton sought sanctuary on 24 Mar. 1511 for homicide of a certain unknown vagabond.</t>
  </si>
  <si>
    <t>Beverley sanctuary register records that Marshall sought sanctuary on 29 Mar. 1511 for debt.</t>
  </si>
  <si>
    <t>Thornley's correction to SDSB includes the entry of Taillor to Beverley on 8 April 1511 for debt.</t>
  </si>
  <si>
    <t>Beverley sanctuary register records that Rugbe sought sanctuary on 14 Apr. 1511 for the homicide of Anthony Dowre of Boulogne in France, mariner.</t>
  </si>
  <si>
    <t>Coroner's memorandum that on 29 Apr. 1511 Wiliam and Philip Jones took church at Coleshill parish church for the murder of Richard Barry at Abergavenny on 13 Feb. 1511. They were two of four men who abjured from All Saints church on the same day, although the other two had committed separate crimes, and their abjurations were recorded separately.</t>
  </si>
  <si>
    <t>Beverley sanctuary register records that Johnson sought sanctuary on 5 May 1511 for the homicide of Christopher Brown, also of Harmston, husbandman.</t>
  </si>
  <si>
    <t>Beverley sanctuary register records that Mateson sought sanctuary on 18 Jul. 1511 for the homicide of John Pott, also of Stamford Bridge, labourer.</t>
  </si>
  <si>
    <t>Beverley sanctuary register records that Hessey sought sanctuary on 4 Aug. 1511 for the homicide of William Smyth of "Didyngham."</t>
  </si>
  <si>
    <t>Beverley sanctuary register records that Eshton sought sanctuary on [blank day, blank month], 3 Hen. VIII [1511-12], for security of his body. Follows entry dated 4 Aug. 1511, precedes entry dated 11 Dec. 1511.</t>
  </si>
  <si>
    <t>Beverley sanctuary register records that Whetfeld sought sanctuary on 11 Dec. 1511 for debt.</t>
  </si>
  <si>
    <t>LMA, DL/C/0206, fols. 158, 173v-174r</t>
  </si>
  <si>
    <t xml:space="preserve">In February 1512, Raynsford, his servant Maurice Gryffyn (ID #1778), and a number of other men were indicted for the murder on 3 Jan. 1512 of John Burges of East Greenwich, inside the precinct of the king's palace at Greenwich. Later records in Star Chamber indicate that Raynsford and Gryffyn took sanctuary at St. John's abbey in Colchester for the homicide. While in the sanctuary, both Raynsford and Gryffyn were implicated in another homicide inside the sanctuary, the death of Michael Brasebrigge, another sanctuary man; Raynsford was never charged, although he admitted in his own Star chamber submissions that Gryffyn had committed the homicide, for which Gryffyn abjured. Raynsford was of a prominent Essex gentry family, and his father was knight of the body to Henry VII and Henry VIII, and a captain in the French wars in the 1510s. Raynsford was pardoned of all felonies in July 1513, and went with the English forces to France that year. In 1523 he was knighted and became a JP for Essex, an office he was to hold most years until his death in 1559; he served as MP in 1529 and possibly also 1536, 1539, and 1540. </t>
  </si>
  <si>
    <t>TNA, KB 9/490, m. 21-22; KB 27/1047, rex m. 8; KB 29/155, m. 5</t>
  </si>
  <si>
    <t>Coroner's inquest at Kirkby, Lincs., on 20 Jan. 1512, over the body of John Cokson, age nine. Jurors report that John Conye had assaulted Cokson with a hand spade and thrown him on his head, killing him immediately. Conye fled to the church of Ashby and sought the privilege of sanctuary there, where he remained still at the time of the inquest.</t>
  </si>
  <si>
    <t>TNA, KB 9/460 mm. 4, 13; KB 27/1008, rex m 1; KB 27/1016, rex m 18</t>
  </si>
  <si>
    <t>Beverley sanctuary register records that Gwitby sought sanctuary on 16 Feb. 1512 for debt.</t>
  </si>
  <si>
    <t xml:space="preserve">Durham sanctuary register records that Smeton sought sanctuary on 22 Mar. 1512 because on the previous 28 Feb., at Bowes, he had struck Richard Cooke on the head with a pikestaff, killing him. </t>
  </si>
  <si>
    <t>Beverley sanctuary register records that Power sought sanctuary on 23 Mar. 1512 for debt.</t>
  </si>
  <si>
    <t xml:space="preserve">Durham Sanctuary register records that Bulman sought sanctuary on 24 Mar. 1512, because at William Bulman's house in Ripon twelve years ago, he feloniously struck N. Wallez with a dagger in the chest, giving him a wound from which he died two days later. </t>
  </si>
  <si>
    <t>Coroner's memorandum that on 25 Mar. 1512 Parkys sought sanctuary at the parish church in Ashby for a number of thefts in Lincolnshire, including "bars of iron" from Lady Margaret Beaufort, the countess of Richmond, in 1508 or 1509, and wool from the Gilbertine abbey in Sixhills. He abjured. The KB controlment roll indicates that his abjuration was noted at King's Bench in Easter 1512, but no further process found.</t>
  </si>
  <si>
    <t>TNA, KB 9/462, mm. 3-4; KB 29/145, m. 11</t>
  </si>
  <si>
    <t xml:space="preserve">Durham sanctuary register records that Slake sought sanctuary on 2 May 1512 because at Shoreditch near London, in early May twenty-six years before (c. 1486), he had lethally struck a certain stranger with a pikestaff, killing him. </t>
  </si>
  <si>
    <t>Beverley sanctuary register records that Smyth sought sanctuary on 10 May 1512 for the homicide of a certain miller at Sherburn [in Elmet, Yorkshire].</t>
  </si>
  <si>
    <t>Coroner's inquest 18 May 1512 at Bridport over the body of John Smyth of Bridport, shoemaker. Jurors reported that on that same day Stone had assaulted and killed him, and as soon as he committed the felony he fled to the jurisdiction of the chapel of St. John in Bridport. On the same day in the chapel, the coroner asked Stone why he claimed sanctuary, and he confessed that he had killed John Smyth and abjured.</t>
  </si>
  <si>
    <t>Beverley sanctuary register records that Thomas and William Robynson sought sanctuary on 7 Jun. 1512 for the homicide of William Logg.</t>
  </si>
  <si>
    <t>Beverley sanctuary register records that Thorneton sought sanctuary on 1 Sept. 1512 for debt.</t>
  </si>
  <si>
    <t>Beverley sanctuary register records that Brown sought sanctuary on 4 Sept. 1512 for debt.</t>
  </si>
  <si>
    <t>Beverley sanctuary register records that Person sought sanctuary on 13 Sept. 1512 for debt.</t>
  </si>
  <si>
    <t>Durham sanctuary register records that Lee sought sanctuary on 11 Oct. 1512 because, together with others, he had been present on 9 Oct. 1511 on the Tyne riverside, between the town walls and the river, down from Tyne bridge, when John Fresill lethally struck William Wright with a dagger in the back between the shoulderblades, giving him a wound from which he died the next day. Because he had aided and helped Fresill to escape afterwards, he sought sanctuary.</t>
  </si>
  <si>
    <t>Durham sanctuary register records that Todd sought sanctuary on 13 Nov. 1512 because on 6 Nov. 1512 he had struck John Raw on the head with a halberk at Richmond, from which wound he died. Todd's place of origin is not specified in the entry.</t>
  </si>
  <si>
    <t>Beverley sanctuary register records that Thymylby sought sanctuary on 15 Nov. 1512 for debt.</t>
  </si>
  <si>
    <t>Durham sanctuary register records that Stones sought sanctuary on 14 Dec. 1512 because on 2 Sept. 1512, after Christopher Laver had assaulted him near Pontefract in Yorkshire, he struck back, nearly cutting off his head from his body and killing him immediately.</t>
  </si>
  <si>
    <t xml:space="preserve">Durham sanctuary register records that Crag sought sanctuary on 16 [Dec. - month blank in register] 1512 because, along with others, he had feloniously stolen many horses and mares, 25 altogether, near Cave; in addition, in a certain park near Airton by York, he stole three other horses. </t>
  </si>
  <si>
    <t>Beverley sanctuary register records that Thompson took sanctuary on 6 Jan. 1513 for the homicide of William Esteby.</t>
  </si>
  <si>
    <t>Durham sanctuary register records that Gerard and Edmund Pattenson sought sanctuary on 27 Jan. 1513 because Gerard, after having been assaulted by Norman Heron at Barrasford, struck him with a lance on the left part of the chest, killing him. Edmund gave him help and assistance.</t>
  </si>
  <si>
    <t>Beverley sanctuary register records that Thomas Wilkynson and John Raynold sought sanctuary on 18 Mar. 1513 for security of their bodies.</t>
  </si>
  <si>
    <t>Durham sanctuary register records that Gelsthorp sought sanctuary on 4 Apr. 1513 for debt; he owes money in particular to Isabel Staynsfeld of Lothley in the parish of Otley, Yorkshire, and she has sued him in Common Pleas.</t>
  </si>
  <si>
    <t>Beverley sanctuary register records that Lawrance sought sanctuary on 10 Apr. 1513 for felony.</t>
  </si>
  <si>
    <t>A case heard first at the Northamptonshire assizes in Lent 1513 and then brought up to King's Bench in Trinity term 1513, and on which there was commentary by Port, Boswell was indicted for stealing from a church. This was a felony for which benefit of clergy for those not in orders had just recently been rescinded, and so Boswell at first claimed that he was in orders (that he was a friar), but then changed his plea to sanctuary, claiming that he had taken sanctuary at the Cluniac priory of St. Andrew in Northampton. Explicitly, according to Port's notes, he indicated he claimed sanctuary for life, not just for forty days. The prior, summoned, indicated that he did not claim any such privilege for his monastery. Thus it was judged that he was to hang.</t>
  </si>
  <si>
    <t>Beverley sanctuary register records that Gamilly sought sanctuary on 29 Apr. 1513 for the homicide of Nicholas Twyforth.</t>
  </si>
  <si>
    <t>Beverley sanctuary register records that Osborne sought sanctuary on 12 May 1513 for security of his body.</t>
  </si>
  <si>
    <t>Beverley sanctuary register records that Hamys sought sanctuary on 16 May 1513 for felony.</t>
  </si>
  <si>
    <t>Durham sanctuary register records that Gaill sought sanctuary on 8 Jul. 1513 because, after himself having been attacked and in self-defence, he struck James Alderson on the head with a sword at Moram in Swaledaleside, on 30 Jun. 1513. Alderson died within two days from the wound.</t>
  </si>
  <si>
    <t xml:space="preserve">Coroner's inquest report at Durweston, Dorset, on 19 Aug. 1513, over the body of Henry Byby. Jurors reported that on 18 Aug. 1513 William Synoklere and John Taylour alias a Kent met Byby on the king's road and attacked him, so that he died the following day at Durweston. Immediately following Synoklere and Taylour fled to "Bowly." </t>
  </si>
  <si>
    <t xml:space="preserve">Coroner's memorandum at Canterbury on 21 Sept. 1513, that Roger Phelip had fled to the church and cemetery of St. Augustine, Canterbury, and when the coroner approached him there, he said that he had taken sanctuary because on 21 Sept. 1511 at Birches, Hereford, he attacked George Bayle of Birches, hitting on the chest with a staff so that he died. And because of that murder, he sought sanctuary for forty days; he said that he wished to stay in the cemetery but not to abjure the realm. </t>
  </si>
  <si>
    <t>Beverley sanctuary register records that Penneworth sought sanctuary on 11 Oct. 1513 for the homicide of John Tyson also of Lokkeswold.</t>
  </si>
  <si>
    <t>Beverley sanctuary register records that Robert and Edmund Henry sought sanctuary on 13 Feb. 1514 for the homicide of Thomas Gudewyn, also of Stradbroke.</t>
  </si>
  <si>
    <t>Durham sanctuary register records that Cloce sought sanctuary on 26 Mar. 1514 for debt.</t>
  </si>
  <si>
    <t>Beverley sanctuary register records that Towll sought sanctuary on 10 Apr. 1514 for debt.</t>
  </si>
  <si>
    <t>Coroner's memorandum at Caistor in Lincs. on 11 Apr. 1514, that Courtenay took the parish church of the Holy Apostles Peter and Paul in Caistor. He confessed to the coroner that on 9 Jan. 1513 at Longludford, Lincs., he had broken into John Warner's house and stolen a horse and £4 in money. He also admitted to having robbed a man on 13 Oct. 1512 at Walop in Hampshire and taken £8 from him. He abjured, but in 1516 he was caught in the realm and pleaded clergy. According to the 1533 Westminster sanctuary, he had remained "in the convicte house" for seventeen years; soon after that, however, he received a pardon, dated 16 Oct. 1533.</t>
  </si>
  <si>
    <t>Beverley sanctuary register records that Hopton sought sanctuary on 1 May 1514 for "all causes."</t>
  </si>
  <si>
    <t>All causes</t>
  </si>
  <si>
    <t>Durham sanctuary register records that Apleton sought sanctuary on 5 May 1514 because on 4 May he had lethally struck Robert Uthwaite with a dagger in the chest, by William Tenaunde's doorway in the town of Bedale. Uthwaite immediately died.</t>
  </si>
  <si>
    <t>Durham sanctuary register records that Horsley sought sanctuary on 22 May 1514 because on 13 Dec. 1513 at Sandhill in Newcastle, John Taytte had assaulted him, and he thus struck back, stabbing him with a dagger in the chest, killing him immediately. Horsley was for this felony taken by the king's officials in Newcastle but he broke out of Newgate prison in Newcastle and fled to Durham.</t>
  </si>
  <si>
    <t>Beverley sanctuary register records that Trowlop sought sanctuary on 24 Jul. 1514 for the homicide of [blank] Stephynson.</t>
  </si>
  <si>
    <t>Durham sanctuary register records that Ayray sought sanctuary on 12 Sept. 1514 because around 29 Aug. 1514 he entered a certain fulling mill called Sheptmilne in the parish of "Heyrsom" (Heversham?), and there he feloniously stole 20s worth of cloth. He was also indebted to many people.</t>
  </si>
  <si>
    <t>Beverley sanctuary register records that Coke sought sanctuary at Beverley on 3 Oct. 1514 for debt.</t>
  </si>
  <si>
    <t>Beverley sanctuary register records that Sederyngton sought sanctuary on 3 Oct. 1514 for debt.</t>
  </si>
  <si>
    <t xml:space="preserve">In the King's Book of Payments, two entries indicate that Henry VIII had given to Hugh Payne, the keeper of the sanctuary at St. Martin le Grand, 100s in both December 1515 and June 1516 for the support of two "prisoners, sanctuary men," in St. Martin's, John Gamlyn and Thomas Porter. A coroner's inquest was held on 25 Jul. 1516 inside the sanctuary of St. Martin le Grand over the body of John Gamlyn. The jurors reported that on 1 Jun. at 10 o'clock at night Porter assaulted Gamlyn with a "peny knyfe," giving him a wound from which he died on 24 Jul. 1516. </t>
  </si>
  <si>
    <t xml:space="preserve">In the King's Book of Payments, three entries indicate that Henry VIII had given to Hugh Payne, the keeper of the sanctuary at St. Martin le Grand, 100s in December 1514, December 1515, and June 1516 for the support of two "prisoners, sanctuary men," in St. Martin's, John Gamlyn and Thomas Porter. A coroner's inquest was held on 25 Jul. 1516 inside the sanctuary of St. Martin le Grand over the body of John Gamlyn. The jurors reported that on 1 Jun. at 10 o'clock at night Porter assaulted Gamlyn with a "peny knyfe," giving him a wound from which he died on 24 Jul. 1516. </t>
  </si>
  <si>
    <t>Durham sanctuary register records that Thistilthwait sought sanctuary on 12 Dec. 1514 because - by the persuasion of others, and together with those other people - he broke into John Metkalf's house at "Byrkridge," Wensleydale, around 11 Nov. 1514, stealing about 10 marks worth of goods.</t>
  </si>
  <si>
    <t>Durham sanctuary register records that Emerson sought sanctuary on 12 Dec. 1514 because, after he had been assaulted himself in William Ray's house at Lowick in Northumberland on 4 Dec. 114, he lethally struck Henry Walker over the head with a bastard sword, killing him immediately.</t>
  </si>
  <si>
    <t>In the case Pauncefote v. Savage -- where Sir John Savage (ID #1650) sought sanctuary in a house in St. John's Street in a house leased from the prior of St. John of Jerusalem -- Savage cited the precedent for his own sanctuary plea of the case of William Anderson, who according to Savage had pleaded sanctuary at gaol delivery at Newgate on 24 Apr. 1515, saying that he had taken asylum in a house in Islington belonging to the prior of St. John's. Anderson was restored to his sanctuary (according to Savage's citation).</t>
  </si>
  <si>
    <t>In a Chancery petition, datable between 1515-1518, Smyth indicated that he had taken sanctuary at St. Katherine by the Tower, which he said was privileged for debt, and that Adam Grene of London, cooper, feigned a matter of felony against him in order to have him arrested (for the purpose of extorting money from him), which could be done because St. Katherine's was privileged for debt but not felony.</t>
  </si>
  <si>
    <t>Beverley sanctuary register records that Jakson sought sanctuary on 28 Jan. 1515 for the homicide of John [blank].</t>
  </si>
  <si>
    <t>Beverley sanctuary register records that Richardson sought sanctuary on 13 Feb. 1515 for the homicide of Thomas Robynson.</t>
  </si>
  <si>
    <t>Durham sanctuary register records that Robynson sought sanctuary on 7 Mar. 1515 because on 28 Feb. 1515, on top of the walls of the town of Berwick, in his own defence, he struck N. Lynacres in the chest with a dagger, giving him a wound from which he died the same day.</t>
  </si>
  <si>
    <t>Durham sanctuary register records that Hall sought sanctuary on 10 Mar. 1515 and sought immunity because in Morpeth parish, Northumberland, around 3 May 1514, he was himself assaulted and then struck back, lethally wounding John Waillez with a staff, killing him instantly.</t>
  </si>
  <si>
    <t>Beverley sanctuary register records that Medley sought sanctuary on 19 Mar. 1515 for debt.</t>
  </si>
  <si>
    <t>Durham sanctuary register records that Robynson sought sanctuary on 31 Mar. 1515 because, on 30 Mar. 1515 within the territory of Constable Burton in Richmondshire, after he himself had been assaulted, and in self-defence, he lethally struck Edmund Rewthe on the back of the head with a pikestaff, killing him instantly.</t>
  </si>
  <si>
    <t>Coroner's inquest at Bishop's Waltham, Hampshire, within the liberty of the Bishop of Winchester, on 2 Apr. 1515, over the body of Richard Sewett. The jurors reported that Peter Burges on 1 Apr. 1515 at about 4 pm had assaulted Sewett and killed him with a dagger to the chest. Immediately afterward, Burges fled to the sanctuary at Beaulieu.</t>
  </si>
  <si>
    <t>Coroner's memorandum at Croughton, Northants., on 21 Apr. 1515 that David Jones fled to the parish church and confessed to the coroner that on 20 Apr. he had stolen clothing, a lance, and a woodknife, worth about 22 s., from the goods of Thomas Dove, chaplain at Croughton. Jones appealed Leonard Metcalf of Croughton, yeoman, and Robert Kellett of Adderbury, Oxon., tailor, because on 2 Mar. 1515 at Puttam in Lancashire they had assaulted an unknown man who was a Kendall man and stolen 20 marks in money from him. Jones abjured (perhaps it was clear the attempt to appeal the others would not be successful).</t>
  </si>
  <si>
    <t>Beverley sanctuary register records that Deryll sought sanctuary on 5 May 1515 for debt.</t>
  </si>
  <si>
    <t>Coroner's inquest at Knightsbridge on 7 May 1515 over the body of John Roberds. The jurors reported that on 6 May about 7 PM Roberds was attacked by Thomas Blower of London, minstrel, and John Rokewode of London, gentleman; Blower gave him a mortal blow from which he died within half an hour; Rokewode with an "Irisshe skeyne" also gave him a mortal blow - it was not clear which of the blows he died from. Thomas Bache of Westminster, labourer, and John Fraunces of Westminster, labourer, were present, helping, procuring, and comforting Blower and Rokewode to commit this felony. Fraunces afterwards fled to the sanctuary of St. Peter at Westminster.</t>
  </si>
  <si>
    <t>Beverley sanctuary register records that Thorpe sought sanctuary on 21 May 1515 for debt.</t>
  </si>
  <si>
    <t>Beverley sanctuary register records that Baker sought sanctuary on 21 May 1515 for debt.</t>
  </si>
  <si>
    <t>Durham sanctuary register records that Warde sought sanctuary on 2 Jun. 1515 because on 26 May 1515 at West Rayns he was assaulted, and and thus struck back at William Walker of Nappa with a pikestaff, giving him wounds from which he died 10 days later. (Note that 10 days had not yet elapsed when he sought sanctuary.)</t>
  </si>
  <si>
    <t>Beverley sanctuary register records that Woodhouse sought sanctuary on 25 Jun. 1515 [entry does not finish].</t>
  </si>
  <si>
    <t>Beverley sanctuary register records that [blank], painter of Settrington, sought sanctuary on 31 Jul. 1515 for debt.</t>
  </si>
  <si>
    <t>Durham sanctuary register records that Erynton sought sanctuary on 8 Aug. 1515 because he had stolen a horse from [blank] at [blank] on [blank] day of the month [blank] two years ago.</t>
  </si>
  <si>
    <t xml:space="preserve">Durham sanctuary register records that Thomas Huchenson and his son Robert Huchenson sought sanctuary on 19 Aug. 1515 because Robert gave Matthew Heryson a mortal blow on the right side of his chest with a lancestaff, and Thomas was his accessory. Heryson immediately died. </t>
  </si>
  <si>
    <t>Durham sanctuary register records that [blank] Colt sought sanctuary on 5 Sept. 1515 because on [blank] day of the month [blank] 1515, he broke out of a certain prison in the castle called Newgate at Newcastle upon Tyne, together with others.</t>
  </si>
  <si>
    <t>Durham sanctuary register records that Barker sought sanctuary on 10 Sept. 1515 for debt.</t>
  </si>
  <si>
    <t>Beverley sanctuary register records that John and William Pyllesworth sought sanctuary on 10 Sept. 1515 for the death of William Irelande of Epworth, gentleman.</t>
  </si>
  <si>
    <t xml:space="preserve">Durham sanctuary register records that Burton sought sanctuary on 11 Sept. 1515 because on 26 Aug. 1515 at Hackness near Scarborough, he had feloniously struck John Colson on the head with a knife, and he died four days later. </t>
  </si>
  <si>
    <t>Durham sanctuary register records that Richardson sought sanctuary on 28 Sept. 1515 for debt.</t>
  </si>
  <si>
    <t xml:space="preserve">Durham sanctuary register records that Cooke sought sanctuary on 3 Oct. 1515 because on 8 Sept. 1515 at "Crakberylez" within the lordship of Ravensworth, he lethally struck Oliver Messenger on the head with a pikestaff, from which wound Messenger died four days later. </t>
  </si>
  <si>
    <t>Durham sanctuary register records that Hellard sought sanctuary on 5 Oct. 1515 because on 23 Jun. 1515 he struck Nicholas Daniell with an arrow, although he does not know in what part of the body. Daniell died from the wound.</t>
  </si>
  <si>
    <t>Beverley sanctuary register records that Baker [corrected by Thornley from Daker in SDSB] sought sanctuary on 26 Oct. 1515 for felony.</t>
  </si>
  <si>
    <t>Durham sanctuary register records that Thirklekelt sought sanctuary on 5 Nov. 1515 because on 21 Oct. 1515 at Lazonby, he mortally struck William Pyxson with a dagger in the chest, killing him immediately.</t>
  </si>
  <si>
    <t xml:space="preserve">At gaol delivery at Colchester in Lent 1516 Wellys was indicted for a robbery on 4 Nov. 1515 on the king's road at Matching, Essex, assaulting and robbing John Hunt of over £7 and a horse. Wellys pleaded sanctuary, saying that he had taken the church of St. Magnus in London and had been violently extracted by unknown men. </t>
  </si>
  <si>
    <t>In a Chancery bill, John Elyngham complained that after Dunne had accepted payment for some malt but had not yet delivered it, he fled to sanctuary at Chippenham, Cambs. Elyngham had after Dunne's flight had some malt that was in Dunne's house seized by an officer of the town of Bury St. Edmunds, but then someone else had stolen it. Year approximate (range 1515-18). Chippenham was a manor held by the Hospitaller order, and that was presumably the basis of the sanctuary claim: http://www.british-history.ac.uk/vch/cambs/vol10/pp374-379.</t>
  </si>
  <si>
    <t>Beverley sanctuary register records that Wilbert sought sanctuary on 21 Jan. 1516 for "a felony committed over a sheep."</t>
  </si>
  <si>
    <t>Beverley sanctuary register records that Catton sought sanctuary on 26 Jan. 1516 for felony.</t>
  </si>
  <si>
    <t>Coroner's inquest at Maidstone on 24 Feb. 1516 over the body of John Hudson. The jurors reported that Bewesbury had assaulted Hudson with a knife on 30 Jan., giving him a wound from which Hudson died on 24 Feb. As soon as he committed the murder on 30 Jan. he fled to the collegiate church of Maidstone and claimed the privilege there. Afterwards, on [illegible date], he fled from that church and escaped. Moreover, the jurors say that a certain Humphrey [illegible] of Maidstone, chaplain, knowing that Bewesbury had committed the murder, dressed him in priest's clothing and secretly led him out of the church and allowed him to go at large, and thus he is an accessory to murder.</t>
  </si>
  <si>
    <t>Middlesex jurors presented in February 1516 that Robert Favell (alias Savell - see ID #1134), Robert Dodde, Richard Cowper, and Thomas Horneclyff, all yeomen of London, common and public thieves, had on 29 Jan. 1516 robbed Thomas Reed and George Chalcott at Bagshot in Surrey, stealing a horse and £20. They fled from there and on 30 Jan. came to the church of St. Mary le Strand with the goods. Chalcott and others followed them to St. Mary le Strand and seized the stolen goods from them. The sheriffs were thus commanded to arrest them. The following day Dodde, Cowper, and Horneclyff appeared at King's Bench, and each pleaded sanctuary, indicating that they had taken church on 30 Jan., confessed to the coroner, and remained there until they were seized by the marshal of the Marshalsea on 8 Feb. The king's attorney argued that they could not have sanctuary because they were "common and notorious thieves"; the justices summoned the bishop of London to explain the "ecclesiastical law" on the case. From term to term, however, the bishop did not appear, and in the meantime Cowper died in prison. The case has no conclusion on record. The question of whether such common thieves could have the privilege was also discussed at the king's council several days before the men were seized from the church.</t>
  </si>
  <si>
    <t>Beverley sanctuary register records that Holme sought sanctuary on 4 Feb. 1516 for diverse felonies.</t>
  </si>
  <si>
    <t>Beverley sanctuary register records that Lincoln sought sanctuary on 5 Feb. 1516 for felony at London.</t>
  </si>
  <si>
    <t xml:space="preserve">Durham sanctuary register records that Grymshawe sought sanctuary on 8 Feb. 1516 because on 24 Jan. 1516 at Poulton in Amounderness, near Kirkham, he struck George Sandyforth on the head with a pikestaff, giving him a wound from which he died four days later. </t>
  </si>
  <si>
    <t>Durham sanctuary register records that Collyn sought sanctuary on 11 Feb. 1516 because on 3 Feb. he had lethally and feloniously struck Thomas Busser on the neck with a dagger, giving him a wound from which he died five days later.</t>
  </si>
  <si>
    <t>Beverley sanctuary register records that Ledbeter sought sanctuary on 10 Mar. 1516 for debt.</t>
  </si>
  <si>
    <t>Beverley sanctuary register records that Toppam sought sactuary on 17 Mar. 1516 for the homicide of Thomas Geldard.</t>
  </si>
  <si>
    <t>In June 1516 at Gloucestershire peace sessions, three Bristol men — John White, labourer; John Johnson, smith; and Edward Fowler, goldsmith — were indicted for the murder of Thomas Fynnemour on the king’s road in the Kingswood forest outside Bristol on 13 Mar. 1516. When brought before King’s Bench only weeks following the indictment, they pleaded sanctuary, using elaborate wording presumably provided by the Hospitaller order. The question was not put to a jury; instead, the king’s attorney, after requests for deferments for six terms until Hillary 1518, argued that the plea was insufficient in law. The justices did not render a decision, however, returning the prisoners to the Marshalsea. For each term from Hillary 1518 until Trinity 1522, the judges demurred, and each term the prisoners were returned to the Marshalsea. In the midst of these term-by-term appearances in court, Johnson’s name disappears from the record — he had presumably died in prison — and then in mid-1522 the record just ends, undetermined.</t>
  </si>
  <si>
    <t>Beverley sanctuary register records that Bradlay sought sanctuary on 18 May 1516 for debt.</t>
  </si>
  <si>
    <t>Beverley sanctuary register records that Ameas sought sanctuary on 20 May 1516 for debt.</t>
  </si>
  <si>
    <t>Beverley sanctuary register records that Marshall sought sanctuary on 28 May 1516 for debt.</t>
  </si>
  <si>
    <t>Beverley sanctuary register records that Dent sought sanctuary on 23 Jul. 1516 for debt.</t>
  </si>
  <si>
    <t>Beverley sanctuary register records that Chorkyls sought sanctuary on 31 Aug. 1516 for the homicide of John Rotheram.</t>
  </si>
  <si>
    <t>Durham sanctuary register records that Arandale sought sanctuary on 5 Sept. 1516 because on 24 Jun. 1514 in the town of Grinton in Swaledale, Yorkshire, he had struck Thomas Galloway in the left thigh with a dagger, from which wound he died the following day.</t>
  </si>
  <si>
    <t>Durham sanctuary register records that John and James Couper sought sanctuary on 8 Sept. 1516 because John Lambe had assaulted John Couper on 20 Aug. 1516 near the cemetery of the parish church of Hartburn, and John Couper thus struck Lambe on the right side of his chest with a lance, from which wound Lambe died the next day. James Couper sought sanctuary as accessory.</t>
  </si>
  <si>
    <t>Beverley sanctuary register records that Harford sought sanctuary on 19 Sept. 1516 for debt.</t>
  </si>
  <si>
    <t>Beverley sanctuary register records that Person sought sanctuary on 20 Sept. 1516 for the homicide of [blank] Paunffeld, gentleman.</t>
  </si>
  <si>
    <t>Beverley sanctuary register records that Parkynson sought sanctuary on 23 Oct. 1516 for theft and for debt.</t>
  </si>
  <si>
    <t>Beverley sanctuary register records that Dykart sought sanctuary on 27 Oct. 1516 for debt.</t>
  </si>
  <si>
    <t>SDSB, 156; Thornley, "Sanctuary Registers at Beverley," 396.</t>
  </si>
  <si>
    <t>Beverley sanctuary register records that Westrewe sought sanctuary on 15 Nov. 1516* for the homicide of Thomas Johnson of Bassenthwaite, whom he killed with a staff on 6 Oct. 1516. [*Thornley corrects the date from 8 Hen. VII to 8 Hen. VIII.]</t>
  </si>
  <si>
    <t>Beverley sanctuary register records that Smyth sought sanctuary on 5 Dec. 1516 for the homicide of Robert Hungarford.</t>
  </si>
  <si>
    <t>Beverley sanctuary register records that Bristow sought sanctuary on 30 Dec. 1516 for the homicide of James Jakson of Newark.</t>
  </si>
  <si>
    <t>Coroner's inquest 10 Feb. 1517 at Taunton over the body of Thomas Rody of Taunton, labourer. Jurors say that on 9 Feb. 1517 at 10 am Waterman assaulted and killed him instantly, and then immediately afterward he fled to the sanctuary of St. John the Baptist at Buckland (the Hospitaller preceptory at Minchin Buckland). The King's Bench controlment roll indicates he was outlawed on 17 Jan. 1518.</t>
  </si>
  <si>
    <t>Beverley sanctuary register records that Blyncarn sought sanctuary on 12 Feb. 1517 for debt.</t>
  </si>
  <si>
    <t>Beverley sanctuary register records that Tode sought sanctuary on 8 Mar. 1517 for theft.</t>
  </si>
  <si>
    <t>Beverley sanctuary register records that John Smyth, identified as grocer and "alder&lt;...&gt;," and another John Smyth, pouchmaker, sought sanctuary on 8 Apr. 1517 for debt. There was no London alderman named John Smyth c. 1517.</t>
  </si>
  <si>
    <t>Durham sanctuary register records that Braythwayt sought sanctuary on 7 Jun. 1517 because on 1 Jun. 1517 near the park of Middleham in Yorkshire he was assaulted, and so he struck back at Robert Hillery, hitting him on the head with a pikestaff, giving him a wound from which he died.</t>
  </si>
  <si>
    <t>Durham sanctuary register records that John and Robert Smyth sought sanctuary on 7 Jun. 1517 because on 4 Jun. 1517 John Smyth, following an assault on him, struck in his own defence a certain William Lawson of Stanton with a dagger in the right arm, and Robert, as an accessory, also struck Lawson but did not wound him. Lawson died two days later.</t>
  </si>
  <si>
    <t>Durham sanctuary register records that Richardson sought sanctuary on 14 Jun. 1517 for debt, esp. to Richard Gybson of Pontefract, tanner</t>
  </si>
  <si>
    <t>Beverley sanctuary register records that Sympson sought sanctuary on 6 Jul. 1517 for the homicide of Richard Robynson.</t>
  </si>
  <si>
    <t>Durham sanctuary register records that Wylson sought sanctuary on 16 Jul. 1517 for debt, especially to William Barkar, gentleman, of York diocese.</t>
  </si>
  <si>
    <t>Coroner's inquest at Boxley, Kent, on 20 Jul. 1517 over the body of John Bukmer. The jurors reported that on 19 Jul. 1517 at 4 pm Roger Lane assaulted and killed Bukmer with a hazestaff. Stephen Adcok, John Bourne, and Robert Norys had before the attack feloniously incited him to commit the murder. As soon as the felony was committed, they all fled to the monastery of the Blessed Mary at Boxley. (It is unclear whether the asylum they sought was meant as a prelude to abjuration or permanent sanctuary.)</t>
  </si>
  <si>
    <t>Coroner's inquest at Norton, Somerset, in the bishop's liberty in Taunton, on 5 Aug. 1517, over the body of Richard Dier of Taunton, labourer. The jurors reported that on that same day around 8 am at Norton, Maynard assaulted and killed him. Afterwards, Maynard fled to the sanctuary of St. John the Baptist at Buckland (i.e. the Hospitaller preceptory of Minchin Buckland). The controlment roll indicates that Maynard was outlawed 9 Apr. 1521.</t>
  </si>
  <si>
    <t>Beverley sanctuary register records that Touller sought sanctuary on 20 Aug. 1517 for debt.</t>
  </si>
  <si>
    <t>Beverley sanctuary register records that Wilbore sought sanctuary on 21 Aug. 1517 for the homicide of [blank] Fisher.</t>
  </si>
  <si>
    <t>Beverley sanctuary register records that Smalpage sought sanctuary on 25 Aug. 1517 for debt.</t>
  </si>
  <si>
    <t>Durham sanctuary register records that Helme sought sanctuary on 27 Sept. 1517 because on 14 Aug. 1517 at Tranmere, Cheshire, he struck Griffin Anvell in self-defence after Anvell had assaulted him, giving him a mortal wound in the stomach with a dagger. Anvell died 8 days later. He also has debts to many people.</t>
  </si>
  <si>
    <t>Beverley sanctuary register records that Dukson sought sanctuary on 28 Sept. 1517 for the homicide of Roger Cam.</t>
  </si>
  <si>
    <t>Durham sanctuary register records that Kechyng sought sanctuary on 29 Sept. 1517 because in Nov. 1516 he stole a cow and calf from Ambrose Crakynthorp, gentleman, in co. Westmorland.</t>
  </si>
  <si>
    <t>Coroner's inquest at Sewerby, East Riding, Yorks., on 5 Nov. 1517 over the body of Thomas Stowpes of Sewerby, labourer. The jurors reported that Cook assaulted Stowpes on 22 Oct., giving him a wound from which he died three days later. They also reported that after the felony he fled to sanctuary at Flaynburgh, presumably nearby Flamborough.</t>
  </si>
  <si>
    <t>At gaol delivery at Bristol, 1 Dec. 1517, on indictment for burglary and horse theft committed 26 July 1515 and 28 Oct. 1517, Jonys pleaded sanctuary (at the same session as another sanctuary claimant, Thomas Kyng, ID #927). He claimed that he was extracted from sanctuary in the Temple Fee at Bristol, a possession of the Order of St. John of Jerusalem. The crown argued (a) that there was no sanctuary at Temple Fee; and (b) that he had been admitted to the sanctuary in 1511 (not 1517, as he claimed), and that he has used it as a base for felony. The King's Bench controlment roll indicates that he died in prison by Hillary 1520.</t>
  </si>
  <si>
    <t>Coroner's memorandum at Shrewsbury, 30 Nov. 1517, that Goighe had taken sanctuary at the church of the monastery of the apostles Peter and Paul of Shrewsbury. He confessed to the coroners that on 4 Jul. 1517 he had broken into the close of Richard Tolpyn at Welsh Poole and stolen a horse. He abjured.</t>
  </si>
  <si>
    <t xml:space="preserve">At an oyer and terminer at Southwark, 16-19 Feb. 1518, John Cowley was charged along with others of treasonous plots against the king and Wolsey, as well as heresy. Caryll reported on this case, noting that Cowley (named in Caryll's report as "Walter" Cowley) was extracted from SMLG and pleaded sanctuary, without pleading to the felony. Although the KB 27 record does not indicate the result, the KB 9/475/2 record indicates that Cowley's sanctuary plea was rejected because he was also charged with heresy, and those charged with opinions repugnant to holy church cannot claim the privilege of holy church. Thus he was given the traitor's death of drawing, hanging, quartering, without his case being put to a jury. </t>
  </si>
  <si>
    <t>In a Chancery bill submitted by Elizabeth Hatfelde, widow, Rawson (who owed money to her) was named as having taken the privilege of Westminster for debt and as having died intestate in the sanctuary, whereupon the abbot and archdeacon of Westminster dealt with his estate. Datable to 1518-29.</t>
  </si>
  <si>
    <t>Beverley sanctuary register records that Frost sought sanctuary on 16 Jan. 1518 for debt.</t>
  </si>
  <si>
    <t>Beverley sanctuary register records that Watson sought sanctuary on 7 Feb. 1518 for debt.</t>
  </si>
  <si>
    <t>Beverley sanctuary register records that Jakson sought sanctuary on 15 Feb. 1518 for debt.</t>
  </si>
  <si>
    <t xml:space="preserve">Coroner's memorandum that on 1 Mar. 1518 at Eynsham, Oxon., Bleyse took the church of the monastery of St. Mary the Virgin at Eynsham. He confessed to the coroners that on 28 Feb. 1518 he had murdered Thomas Anderson at Eynsham. He abjured. </t>
  </si>
  <si>
    <t>Wilson alias Bruer</t>
  </si>
  <si>
    <t>TNA, KB 9/495, m. 54; KB 29/156, m. 20</t>
  </si>
  <si>
    <t>Coroner's memorandum dated 4 Mar. 1518 that Wilson took the parish church of St. Mary in Banbury. He confessed to the coroner two days later that on 4 Mar. he had assaulted John Durdaunt at Banbury and stolen from him a purse with 3s 4d in it. He abjured. At gaol delivery at Oxford in July 1519, Wilson appeared before the bar, having been found in the realm. He pleaded clergy successfully, and was handed over to the ordinary as a clerk attaint. The record of his abjuration and clergy plea were recorded at King's Bench in Michaelmas 1524, although the controlment rolls do not indicate why.</t>
  </si>
  <si>
    <t>Beverley sanctuary register records that Dene sought sanctuary on 8 Mar. 1518 for debt.</t>
  </si>
  <si>
    <t>Beverley sanctuary register records that Brynsley sought sanctuary on 8 Mar. 1518 for debt.</t>
  </si>
  <si>
    <t>Beverley sanctuary register records that Galyn (identified as "Master Gregory Galyn") sought sanctuary on 14 Mar. 1518 for debt.</t>
  </si>
  <si>
    <t>Beverley sanctuary register records that Wode sought sanctuary on 22 Mar. 1518 for debt.</t>
  </si>
  <si>
    <t>Beverley sanctuary register records that Wreth sought sanctuary on 16 Apr. 1518 for the homicide of William Benton.</t>
  </si>
  <si>
    <t>1517-04-20</t>
  </si>
  <si>
    <t>Coroner's memorandum at King's Cliffe, Northants., on 20 Apr. 1517 that Smyth fled to the church there. He confessed to the coroner that on 18 Apr. 1517 he had stolen a bay-coloured horse worth 20s. from John Smyth. He abjured.</t>
  </si>
  <si>
    <t>Beverley sanctuary register records that Somers sought sanctuary on 4 May 1518 for debt.</t>
  </si>
  <si>
    <t>Durham sanctuary register records that Watson sought sanctuary on 8 May 1518 because, after he had been attacked by two unknown men on 26 Apr. 1518 at Stayngate near the town of Stamford, Lincs., he struck back in defence of his own body and wounded them in many parts of their body. He left them in danger of death to seek sanctuary. He also seeks sanctuary for stealing a horse and 60s in money from the goods of Blaise Holande, gentleman, of the parish of Swineshead.</t>
  </si>
  <si>
    <t>Durham sanctuary register records that Osmotherlaw sought sanctuary on 25 May 1518 because he killed John Watson at Wheyrigg in Bromfield parish (Cumbria) on 13 May, with a dagger.</t>
  </si>
  <si>
    <t xml:space="preserve">Coroner's inquest at Maldon, Essex, on 4 Jun. 1518 over the body of Thomas Gaywode, gentleman. Jurors reported that Wedde assaulted Gaywode around 5 pm on 26 May, giving him a wound from which he died on 4 Jun. Wedde immediately fled to the church of All Hallows in Maldon, and from there escaped due to the negligence of the townspeople of Maldon. </t>
  </si>
  <si>
    <t>Durham sanctuary register records that Stokow sought sanctuary on 27 May 1518 because on 3 Jun. 1517 he lethally struck Robert Ordeley at Nunbush, Newbrough parish, with a dagger, giving him a wound from which he immediately died.</t>
  </si>
  <si>
    <t xml:space="preserve">Beverley sanctuary register records that Thomas sought sanctuary on 31 May 1518 for the homicide of Richard Powell. </t>
  </si>
  <si>
    <t>Beverley sanctuary register records that Richard Cartour sought sanctuary on 31 May [1518] for debt.</t>
  </si>
  <si>
    <t>Beverley sanctuary register records that Breche sought sanctuary on 3 Jun. [1518] for debt.</t>
  </si>
  <si>
    <t>Coroner's inquest at East Radcliffe, Notts., 11 Jun. 1518 over the body of William Federston. Jurors report that Parker assaulted Federston with a staff, giving him a wound from which he died that same day. Afterwards he fled to a certain house held of the prior and brothers of St. John of Jerusalem in England, and there he sought the immunity and privilege of the aforesaid prior and brothers. As Hunnisett notes, the King's Bench controlment roll indicates that Parker was outlawed on 17 Oct. 1519.</t>
  </si>
  <si>
    <t>Durham sanctuary register records that Robert Massy, Nicholas Leythfote, Randall Flecher alias Richardson, and Richard Keyrfote sought sanctuary on 15 Jun. 1518 because on 29 Jun. 4 years before (1514) at Huntington Park in Cheshire, they were accessories to Thomas Mulnesse as he struck Thomas Huchen alias Parkar, the parker of Huntington park, with a crabtree staff. Huchen died three weeks later.</t>
  </si>
  <si>
    <t xml:space="preserve">Durham sanctuary register records that Brodely sought sanctuary on 4 Aug. 1518 because at Bradford on 28 May 1518 he feloniously struck William Smyth of Manningham, in the parish of Bradford, with a staff in self-defence, giving him a wound from which he died the following day. </t>
  </si>
  <si>
    <t>Beverley sanctuary register records that Weston, of "Snap," Yorkshire, sought sanctuary on 2 Oct. 1518 for debt.</t>
  </si>
  <si>
    <t>In a "Search for suspected persons" in various places around London undertaken for the crown in 1519, a list for the sanctuary in Westminster includes several specifically identified as sanctuary men (perhaps they all were, but only these included here). Fowkis is indicated as in service with Sir Henry Gilford, "and so trustith to be ayen but now he saith he wolle a seyntuary man."</t>
  </si>
  <si>
    <t>In a "Search for suspected persons" in various places around London undertaken for the crown in 1519, a list for the sanctuary in Westminster includes several specifically identified as sanctuary men (perhaps they all were, but only these included here). Henry Hart is indicated as "in service with Master Knevett, and that William Knevet and George Audelegh payeth for his bord."</t>
  </si>
  <si>
    <t>In a "Search for suspected persons" in various places around London undertaken for the crown in 1519, a list for the sanctuary in Westminster includes several specifically identified as sanctuary men (perhaps they all were, but only these included here). A man named Petitt "saith he is a seyntuary man" and that lord [illegible] knows why he keeps sanctuary.</t>
  </si>
  <si>
    <t>Beverley sanctuary register records that Wilson sought sanctuary on 31 Jan. 1519 for debt.</t>
  </si>
  <si>
    <t>Beverley sanctuary register records that Robynson sought sanctuary on 7 Feb. 1519 for debt.</t>
  </si>
  <si>
    <t>Beverley sanctuary register records that Gilson sought sanctuary on 7 Feb. 1519 for debt.</t>
  </si>
  <si>
    <t>Beverley sanctuary register records that Tailor sought sanctuary on 11 Feb. 1519 for felony.</t>
  </si>
  <si>
    <t>Coroner's inquest at Bridlington, Yorks., on 14 Feb. 1519 over the body of William Johnson. The jurors reported that Bowman, after having assaulted and killed William Johnson with a staff on the king's road between Sewerby and Bridlington on 12 Feb. 1519, fled to "sanctuarium vocatum Flaynborgh." The King's Bench controlment roll indicates he was outlawed 27 Dec. 1519.</t>
  </si>
  <si>
    <t>Durham sanctuary register records that Mayll sought sanctuary on 31 Mar. 1519 because on 5 Mar. at Bilton Moor in the parish of "Lesberye" he struck a certain Alan Elder on the left arm and leg with a sword because Elder had assaulted him. Elder died within 23 days. Two other men, Anthony Heron (ID #265) and Robert Gray (ID #266) had sought sanctuary about a week before as accessories for the same homicide.</t>
  </si>
  <si>
    <t>Beverley sanctuary register records that Rawson sought sanctuary on 4 Jul. 1519 for debt.</t>
  </si>
  <si>
    <t>Beverley sanctuary register records that Tailor sought sanctuary on 11 Apr. 1519 for debt.</t>
  </si>
  <si>
    <t>Beverley sanctuary register records that Seman sought sanctuary on 11 Apr. 1519 for debt.</t>
  </si>
  <si>
    <t>Beverley sanctuary register records that Cok sought sanctuary on 6 Jun. 1519 for debt.</t>
  </si>
  <si>
    <t>Beverley sanctuary register records that Powle sought sanctuary on 6 Jun. 1519 for debt.</t>
  </si>
  <si>
    <t>Beverley sanctuary register records that Nicholson sought sanctuary on 4 Jul. 1519 for debt.</t>
  </si>
  <si>
    <t>Durham sanctuary register records that Byrkett sought sanctuary on 7 Jul. 1519 because, after an assault had been made on him around 24 Aug. 1504, at Gressingham near Hornby Castle, Lancs, he struck one John Hogeson, son of Robert Hogeson of Eskrigge near Gressingham, on the head with a staff. Hogeson died from the wound three days later.</t>
  </si>
  <si>
    <t xml:space="preserve">Durham sanctuary register records that Ridley sought sanctuary because he had been present at Hexham 7 Jul. 1518 when Robert Eryngton was struck in the body near the heart with a lance, killing him instantly. In addition, Ridley struck Eryngton with a "brode arrowe" in the left part of his chest, wounding him although not killing him. </t>
  </si>
  <si>
    <t>Durham sanctuary register records that Ley sought sanctuary because, as he was collecting rents for the earl of Derby as the deputy of Henry Shereman, chaplain, one of the earl's rent collectors, he lost "by misfortune" £58 in rents on the road as he was travelling to the earl. He thus fears imprisonment unless he can recompense the earl for the £58. Furthermore, he also sought sanctuary because he stole twenty marks from the said earl.</t>
  </si>
  <si>
    <t>Durham sanctuary register records that Calvert sought sanctuary on 17 Aug. 1519 because, after he himself had been attacked on 7 Aug. 1519, he feloniously struck John Luther, servant of Master Malyerye, knight, stabbing him in the side with a dagger in a lane in the town of Ripon near the monastery. Luther died immediately.</t>
  </si>
  <si>
    <t>Durham sanctuary register records that Tenant sought sanctuary because he was in danger from the earl of Northumberland regarding accounts for which he had to answer to various of the earl's servants who came to him at Ripon to make inquiry. He was examined at Ripon in the chapter house of the monastery, in the presence of Master Newman, the president of the chapter. He asks that the books be delivered to him in the sanctuary precinct so that he could "perfect them," and thus make account to the earl. (Unclear if he fears prosecution for debt or embezzlement; the latter is guessed here.)</t>
  </si>
  <si>
    <t>Durham sanctuary register records that on 31 Aug. 1519 Watson sought sanctuary because he had been a receiver of stolen goods and animals from Northumberland.</t>
  </si>
  <si>
    <t xml:space="preserve">Coroner's memorandum that on 6 Oct. 1519 at "Thyngden" [Finedon], Northants., Maydebury took the parish church. He confessed to the coroner that on 12 Dec. 1500 he had stolen 60 pairs of shoes from Thomas Colyn at Northampton, and a number of other thefts. He abjured. </t>
  </si>
  <si>
    <t>Durham sanctuary register records that Mullens sought sanctuary on 27 Oct. 1519 because around Pentecost the year before (23 May 1518) he escaped from prison in the City of York, where he had been held for having stolen a horse from Robert Lache of Bellesforth in Lincs.</t>
  </si>
  <si>
    <t>Durham sanctuary register records that Milner sought sanctuary on 31 Oct. 1519 because at Leeds on 21 Oct. he stole £5 10s from the goods of William Tottey of Leeds.</t>
  </si>
  <si>
    <t>Durham sanctuary register records that Damport sought sanctuary on 20 Nov. 1519 because on 24 Aug. 1519, due to an assault made on him, he feloniously struck Hugh Westow on the left part of his body with a sword, killing him immediately.</t>
  </si>
  <si>
    <t>Durham sanctuary register records that Watson sought sanctuary on 7 Dec. 1519 because on 5 Nov. 1519, in the town of Cold Ingleby, after an assault made on him, he struck William Thornton on the right part of the neck with a dagger, killing him.</t>
  </si>
  <si>
    <t>Durham sanctuary register records that Jakson sought sanctuary on 14 Dec. 1519 for debt.</t>
  </si>
  <si>
    <t>Durham sanctuary register records that Stubs sought sanctuary on 22 Dec. 1519 for debt.</t>
  </si>
  <si>
    <t>Beverley sanctuary register records that Hogonson sought sanctuary on 24 Dec. 1519 for debt.</t>
  </si>
  <si>
    <t>In his PhD thesis, Kightly documents several suspected Lollards -- John Whitlock, John Russell, William Bryan, "John B" -- who are said to have gone into sanctuary at Westminster because of heresy accusations. Bryan was accused in 1420 of involvement in "seditious plots."</t>
  </si>
  <si>
    <t>Bevereley sanctuary register records that on 30 Jan. 1520 Goodbody sought sanctuary for debt.</t>
  </si>
  <si>
    <t>Beverley sanctuary register records that Trewe sought sanctuary on 30 Jan. 1520 for the homicide of John Morton of Escrick.</t>
  </si>
  <si>
    <t>Coroner's inquest report at Ardleigh, Essex, 20 Feb. 1520, over the body of Christian Bairde, widow. The jurors found that Robert Bairde had broken into her home and robbed it, and in the course of the robbery he hit her with a staff and killed her. He immediately fled to the parish church of Ramsey in Essex and took sanctuary. There he confessed the murder as above to the coroner and abjured.</t>
  </si>
  <si>
    <t>Inquiry at Horsham, Sussex, 19 July 1520, which found that in April 1520 at the peace sessions at Chichester, Gogen was sentenced to be hanged for theft, but when the execution was being carried out the rope broke. Several men who were there forcibly prevented the executioner from stringing him up again and they took him away to the cathedral church at Chichester. The record does not indicate explicitly that he claimed sanctuary. The King's Bench controlment roll indicates that those who helped him escape were tried, one of them being outlawed while the others went sine die. It is not stated what happened to Gogen himself.</t>
  </si>
  <si>
    <t>TNA, KB 9/486, mm. 9-10; ; KB 29/153, m. 18d</t>
  </si>
  <si>
    <t>Bolton, (alias Rasebek?)</t>
  </si>
  <si>
    <t>Yorkshire, Bolton</t>
  </si>
  <si>
    <t>1392-05-22</t>
  </si>
  <si>
    <t xml:space="preserve">At peace sessions for the East Riding held at York castle 4 July 1392, the jurors presented that Richard de Bolton (with perhaps the surname Rasebek), had been convicted on 22 May 1392 of felony and treason and returned to gaol, but with the help of several other prisoners also indicted for felony (Robert Clerk, cariour of Cokeward; Beatrix Webster; Margaret the wife of Robert Rasebek; John Scheperd servant of Robert Rasebek; Josiana, John Scheperd's wife; and Robert Clerkson of Yolton), he escaped and then took sanctuary in the Greyfriars church at York. As of 4 July he was there still (43 days after his first having taken asylum there). </t>
  </si>
  <si>
    <t>Coroner's memorandum that on 8 May 1520 Lyse took the church of St. Peter in Finchingfield, Essex, and confessed to the coroner that on 6 May 1520, he broke into the house of Thomas Horrell at Sible Hedigham, Essex, with force and arms, and stole a silver belt worth 20s. He abjured.</t>
  </si>
  <si>
    <t>Coroner's memorandum that on 23 May 1520 Richard Hardyng took the church of St. Dunstan in the West, London, and confessed to the coroner that in May 1517 he had assaulted and killed an unknown man at Warkworth, Northumberland; and that on 7 May 1520 at Westminster he had assaulted another unknown man with swords and knives and stolen 20s from him. He abjured and was assigned the port of Southampton. On 7 June 1521 he was brought before the justices of gaol delivery at Newgate, London, presumably having been found in the realm, and he told the court that in the meantime he had been tried and found guilty at Norwich of felony at Walsingham, Norfolk, where he had pleaded clergy and been branded and delivered to the Ordinary. The justices put him in the Marshalsea prison to await record from Norwich, and it was not until three years later in Trinity 1524 that the Norwich justices certified that there was no record of that conviction and clergy. He was returned to the Marshalsea while the judges advised themselves. In a second appearance at King's Bench in Michaelmas 1527, the Norwich episode was omitted from the record and he was asked to answer for his abjuration; he pleaded clergy, but was found not to read as a clerk, and so was sentenced to hang.</t>
  </si>
  <si>
    <t>Coroner's memorandum that on 27 Jun. 1520 Style fled from the house of [...] Andrewe of Taunton, Somerset, dyer, to the church of the priory of the blessed Peter and Paul in Taunton, for sanctuary. He called for the coroner, to whom he confessed that on 12 Jun. 1520 he had broken into the home of Richard Underdowne of Broadclyst, Devon, and robbed him of gowns and amber beads. He abjured.</t>
  </si>
  <si>
    <t>Coroner's memorandum that Adamson took the parish church of Colne, Essex, on 7 Aug. 1520. He asked for the coroner and confessed that on 20 Nov. 1488 [!] he had assaulted Robert Mason of Stangate in Huntingdonshire, hitting him on the head with a staff and killing him. He abjured.</t>
  </si>
  <si>
    <t>Coroner's memorandum 7 Sept. 1520 that Fraunceys took the church of Offord Cluny, Hunts., and confessed to the coroner that on 5 Sept. 1520 he had broken the close "with force and arms, that is, with a staff" of an unknown an at Wellingborough, Northants., and stolen a horse worth 15s. He abjured. By Lent 1521 he was caught back in the realm, and at gaol delivery at Huntingdon he successfully pleaded clergy and was delivered to the bishop of Lincoln. In Easter 1526, he presented a pardon.</t>
  </si>
  <si>
    <t>Beverley sanctuary register records that de Lebesay sought sanctuary on 25 Sept. 1520 for debt.</t>
  </si>
  <si>
    <t>Coroner's memorandum that Blomefeld took the parish church of Stanway, Essex, on 4 Dec. 1520 and confessed to the coroner that on 20 Jun. 1520 he had assaulted, with malice aforethought, Robert Sutton of Westell, Suffolk, labourer, at Westell, killing him. He abjured.</t>
  </si>
  <si>
    <t>1520-08-17</t>
  </si>
  <si>
    <t>Coroner's memorandum that on 17 Aug. 1520 Nogyn took the church of St. Nicholas at Simpson, Bucks., and confessed to the coroner that on 15 Jan. 1520 he had stolen a horse from an unknown man at Horton, Northants. He abjured.</t>
  </si>
  <si>
    <t>Beverley sanctuary register records that Grisby sought sanctuary on 14 Jan. 1521 for felony.</t>
  </si>
  <si>
    <t>Coroner's memorandum that on 11 Mar. 1521 Grene took the parish church of Warkworth, Northants., and confessed to the coroner that on 9 Mar. 1521 at Warkworth he had stolen a horse and some cloth from an unknown man. He abjured.</t>
  </si>
  <si>
    <t>Beverley sanctuary register records that Walker sought sanctuary on 20 Apr. 1521 for debt.</t>
  </si>
  <si>
    <t>Beverley sanctuary register records that Dennys sought sanctuary on 15 May 1521 for debt.</t>
  </si>
  <si>
    <t>Coroner's inquest 9 Jul. 1521 in the parish of St. Mildred Bread Street, London, over the body of John Brette, gentleman. Jurors reported that on 4 Jul. 1521 Brette had been in the parish of St. Antonin around 10 pm when Pole, with prepensed malice, assaulted him with a battle axe on the head. He languished until 8 July, when he died in the parish of St. Mildred. Pole fled afterwards as a felon to St. Martin le Grand.</t>
  </si>
  <si>
    <t>Durham sanctuary register records that Wilkynson sought sanctuary on 19 Aug. 1521 for debt.</t>
  </si>
  <si>
    <t>Coroner's memorandum that on 19 Aug. 1521 Cokerell took the church of Salhouse All Saints in Norfolk and on 24 Aug. when the coroner came he confessed that he had killed Thomas Jowre of Leeds, sawyer, on 22 Jun. 1521. He abjured.</t>
  </si>
  <si>
    <t xml:space="preserve">Durham sanctuary register records that Gibson sought sanctuary on 25 Aug. 1521 because at Gilling, Yorks., around 15 Aug. 1521, he was attacked by Henry Johnson and striking back he hit him on the head with a staff, giving him a wound from which he died five days later. </t>
  </si>
  <si>
    <t>Coroner's memorandum that on 26 Aug. 1521 Hall took the church at Ingate, Suffolk, and confessed to the coroner that on 15 Aug. 1521 with James Jarerd of Hoddesden, Herts., pardoner, he broke into a common fen and marsh at "Wygon" (Wicken?), Cambs., and stole several people's animals. He abjured.</t>
  </si>
  <si>
    <t>Coroner's memorandum that on 18 Nov. 1521 Saunders took the parish church of Trint, Herts., and confessed that he, William Webbe, and Richard Attherclyff in late January 1519, on the king's road between Bridgewater and Taunton, Somerset, assaulted a clothier whose name he did not know, and feloniously killed him and robbed him of £52. Also, on 13 Nov. 1521, in a field near Amersham, he assaulted an unknown man and stole a russet cloak and 2s 8d in money. He abjured.</t>
  </si>
  <si>
    <t>Beverley sanctuary register records that Federston sought sanctuary on 16 Dec. 1521 for felony.</t>
  </si>
  <si>
    <t>Coroner's memorandum that on 22 Feb. 1522 Bryggeman took the parish church of Catton, Norfolk, and on 1 Mar. 1522 the coroner came, and ordered him to come out of the church and surrender to authorities, but Bryggeman "wholly refused," and instead sought to confess and abjure. He confessed the homicide of John Thomas of London, barber, on 2 Dec. 1521 at Stewside in Surrey. He abjured, swearing on a missal before many trustworthy men to abjure the realm.</t>
  </si>
  <si>
    <t>Beverley sanctuary register records that Goldesburgh sought sanctuary on 10 Mar. 1522 for debt.</t>
  </si>
  <si>
    <t>Coroner's memorandum that on 11 Mar. 1522, Gravener took the parish church of Lapley, Staffs., and confessed to the coroner the following day that on Thursday following the feast of Corpus Christi (May-June) 1520, he stole two cows at Preston in Shropshire from Richard Titley, gentleman, along with many other felonies. He abjured (the memorandum recording in full the oath the abjurer swore).</t>
  </si>
  <si>
    <t>Beverley sanctuary register records that Nawton sought sanctuary on 12 Mar. 1522 for debt.</t>
  </si>
  <si>
    <t xml:space="preserve">Beverley sanctuary register records that Richard [Blank] sought sanctuary on 5 May 1522 for the death of Robert Hochonson. </t>
  </si>
  <si>
    <t>Durham sanctuary register records that Knols sought sanctuary on 30 Jun. 1522 for debt to John Middilton of Ripon.</t>
  </si>
  <si>
    <t xml:space="preserve">Coroner's inquest 13 Jul. 1522 at Pontefract, Yorks., over the body of Margaret Thomson. The jurors reported that Rollyston assaulted Thomson, his servant, on 12 Jul. 1522, and broke her neck. As soon as he committed the felony he fled to Blackfriars church in Pontefract. </t>
  </si>
  <si>
    <t>Beverley sanctuary register records that Webster sought sanctuary on 18 Aug. 1522 for the death of Thomas Ayke of Littlebeck, Yorks.</t>
  </si>
  <si>
    <t>Beverley sanctuary register records that Thorp sought sanctuary on 18 Aug. 1522 for felony.</t>
  </si>
  <si>
    <t>Durham sanctuary register records that Hogsone (of "Thistleworth" - ?Isleworth), Middlesex, sought sanctuary on 10 Sept. 1522 because on 28 Jul. 1522 he stole £40 from Richard Sutton, also of Thistleworth. Later before the notary public in the cathedral church he admitted to stealing (a further?) £20 from Sutton and promised on the gospels to satisfy Sutton whenever he is able to.</t>
  </si>
  <si>
    <t xml:space="preserve">Durham sanctuary register records that Tempest sought sanctuary on 21 Oct. 1522 because on 21 Apr. 1518 at Brighouse, he struck Thomas Longley of Heton on the leg with a sword, giving him a wound from which he died the following day. </t>
  </si>
  <si>
    <t xml:space="preserve">Durham sanctuary register records that Akehede sought sanctuary on 3 Dec. 1522 for debts to various creditors in London and Yorkshire, and especially to Master Walwen of London. He promises to satisfy his creditors when he is able to do so. </t>
  </si>
  <si>
    <t>Beverley sanctuary register records that Sutton, of "Dunnington" (Dunton?), sought sanctuary on 15 Dec. 1522 for debt.</t>
  </si>
  <si>
    <t>Coroner's memorandum on 5 Jan. 1523 that Morley took the Blackfriars' church in Northampton. On 14 Jan. 1523 he asked for the coroner and confessed that on 5 Jan. 1523 he had lain in wait and assaulted Richard Rande alias Randull, giving him a mortal wound. He had also stolen a grey horse and a shield. He abjured. (The coroner's inquest for Rande, m. 45, was also submitted, with note added regarding Morley that "he is not in prison.")</t>
  </si>
  <si>
    <t>Beverley sanctuary register records that Asshetone sought sanctuary 14 Jan. 1523 for the death of William Jaksone of Bletchley, Bucks., yeoman.</t>
  </si>
  <si>
    <t>Coroner's inquest report at Althorp, Northants., on 3 Feb. 1523, over the body of John Ekton of Althorp. Jurors reported that Mody, with a diabolical mind, attacked Ekton at midnight and stabbed him with a sword. After he committed the felony, he fled to the church of All Saints in Northampton. The following membrane is the coroner's memorandum recording his confession and abjuration to the felony, indicating that he took sanctuary the same day. He abjured.</t>
  </si>
  <si>
    <t>Beverley sanctuary register records that Manoryng sought sanctuary on 10 Mar. 1523 for theft.</t>
  </si>
  <si>
    <t>Beverley sanctuary register records that Fawall sought sanctuary on 23 Mar. 1523 for debt.</t>
  </si>
  <si>
    <t>Coroner's inquest 10 Apr. 1523 at Exeter, Devon, over the body of John Thomas, fisher, alias John Yane. The jurors reported that Hartfyld, on 9 Apr. 1523 around 6 pm, attacked Thomas, stabbing him and killing him. Afterwards Harftylf fled to the sanctuary of the Greyfriars church outside the south gate of Exeter.</t>
  </si>
  <si>
    <t>Beverley sanctuary register records that John [Blank] sought sanctuary on 10 Jul. 1523 for felony.</t>
  </si>
  <si>
    <t>Durham sanctuary register records that Hexham sought sanctuary on 23 Jul. 1523 because, in July 1517, after John Smyth had assaulted him near the mill at Topcliff in a meadow pertaining to John Grene, gentleman, he struck Smyth with a dagger on the left shoulder. Smyth immediately died.</t>
  </si>
  <si>
    <t>Beverley sanctuary register records that Senexer sought sanctuary on 3 Aug. 1523 for debt.</t>
  </si>
  <si>
    <t>Beverley sanctuary register records that Bardenay sought sanctuary on 3 Aug. 1523 for the the "emptione" (usually purchase -- ??) of a coverlet, a "bankwere," and a featherbed. Presumably some form of theft, or possibly debt, was implied.</t>
  </si>
  <si>
    <t>Coroner's memorandum that on 8 Sept. 1523 Harpam took the parish church of St. Michael the Archangel in Laxton, Notts. He confessed to the coroner that on 20 Sept. 1522 with force and arms he stole a white horse worth 2s from an unknown man in the field of Minskip, Yorks. He abjured.</t>
  </si>
  <si>
    <t>Coroner's memorandum 13 Oct. 1523 that Fawx fled to the parish church of the Blessed Mary in Huntingdon. On 25 Oct. he called for the coroner and confessed that he had broken into a close at Shelton in Northants., and stolen two horses. He abjured.</t>
  </si>
  <si>
    <t>Beverley sanctuary register records that Draper sought sanctuary on 14 Oct. 1523 for debt.</t>
  </si>
  <si>
    <t>Coroner's inquest at Croydon, Surrey, 14 Nov. 1523, over the body of Agnes Storer, "senior," wife of William Storer, "senior." The jurors reported that on 10 Nov. 1523 Drakis, the bailiff of William Wyld of Croydon, went at Wyld's command to Croydon around 9 am to collect rent from William Storer, senior, who was behind on his rent. Storer refused to pay. The document is somewhat defective, but it appears as if a fight broke out, bringing in William Storer junior and his wife Agnes junior, along with another man, William Gromell. In the fray, Nicholas Drakis hit Agnes senior in the chest with a hedge bill, and she died of the wound on 14 Nov. Drakis fled to sanctuary at Westminster.</t>
  </si>
  <si>
    <t>Beverley sanctuary register records that Thyne sought sanctuary on 16 Nov. 1523 for "security of his life."</t>
  </si>
  <si>
    <t>Beverley sanctuary register recors that Melton sought sanctuary on 29 Nov. 1523 for the "murderation [murderatione]" of Robert Lancaster of Haugham, Lincs., pardoner.</t>
  </si>
  <si>
    <t xml:space="preserve">Durham sanctuary register records that Awston sought sanctuary on 18 Dec. 1523 because four days before he had struck Edmund Swynherst with a dagger on his femur, giving him a wound from which he died two days later. </t>
  </si>
  <si>
    <t>Beverley sanctuary register records that Grovell sought sanctuary on 21 Dec. 1523 for felony.</t>
  </si>
  <si>
    <t>A petition addressed to "Master Cromwell, councillor of the Lord Legate [Wolsey]" written by Edward Smything, "Easterling," privileged as a sanctuary man at Westminster, asks for a letter of protection so that he could redeem goods wrongfully detained from him by Anthony Duodo (who had cloths "representing the story of Christ's mawndye and his praying in the garden"), Herman Hulseman (who had a cloth "representing Jesus bearing the Cross"); and the last in the hands of Sir John Gryffith, priest. Although his reason for having sought privilege is not stated, the circumstances make it likely he was a debtor.</t>
  </si>
  <si>
    <t xml:space="preserve">Beverley sanctuary register records that Wright sought sanctuary on 1 Jan. [1524? year uncertain] for the death of John Plommer of Melbourn, husbandman. </t>
  </si>
  <si>
    <t>Beverley sanctuary register records that Johneson sought sanctuary on 23 Feb. 1524 for debt.</t>
  </si>
  <si>
    <t>Beverley sanctuary register records that Hayton sought sanctuary on 23 Feb. 1524 for debt.</t>
  </si>
  <si>
    <t>Beverley sanctuary register records that Shore sought sanctuary on 25 Apr. 1524 for debt.</t>
  </si>
  <si>
    <t>Beverley sanctuary register records that Gornarr sought sanctuary on 3 Jul. 1524 for the murder of Robert Skelton of Bridlington, tailor.</t>
  </si>
  <si>
    <t>Beverley sanctuary register records that Richerdson sought sanctuary on 4 Jul. 1524 for the "murderation [murderacione]" of Anthony Godsale of Newbald, Yorks., husbandman.</t>
  </si>
  <si>
    <t>Coroner's inquest at Southwark, Surrey, on 4 Jul. 1524 over the body of Robert Colbrend of Southwark, yeoman. The jurors reported that Thomas Jonys, alias Johnson, on 13 June between 8 and 9 pm had assaulted Colbrend with malice aforethought, and gave him a wound from which he died on 3 July. The jurors listed Jonys's goods, and noted that as soon as he committed the felony he fled to sanctuary at St. Peter's, Westminster. A note indicates that Jonys was in custody in the Marshalsea.</t>
  </si>
  <si>
    <t>Beverley sanctuary register records that Hudson sought sanctuary on 4 Jul. 1524 for the murder of Richard Sale of Askern, husbandman.</t>
  </si>
  <si>
    <t>Beverley sanctuary register records that Gamlyn sought sanctuary on 4 Jul. 1524 for debt.</t>
  </si>
  <si>
    <t>Beverley sanctuary register records that Herryngton sought sanctuary on 25 Jul. 1524 for debt.</t>
  </si>
  <si>
    <t>Beverley sanctuary register records that Rotherford sought sanctuary on 29 Aug. 1524 for murder and felony.</t>
  </si>
  <si>
    <t>Beverley sanctuary register records that Pryas sought sanctuary on 29 Aug. 1524 for the death of [blank] Wademan of Cross House, Yorks.</t>
  </si>
  <si>
    <t>Coroner's inquest 2 Sept. 1524 at Worth, near Sandwich, Kent, over the body of Edward Morell of Worth, husbandman. The jurors reported that Odley on 31 Aug. 1524 at 6 am had an argument with Morell, and that Odley pulled out a knife and stabbed Morell in the side, giving him a mortal wound. After the murder, Peter fled to the parish church of Worth for sanctuary and stayed there until 2 Sept., on which day from defect of good custody by the townspeople of Worth he escaped to the house of Carmelite friars in the town of Sandwich. (It is not clear if the latter refuge was thus meant to be a permanent stay rather than temporary sanctuary prior to abjuration.)</t>
  </si>
  <si>
    <t>Durham sanctuary register records that Childers sought sanctuary on 10 Sept. 1524 because, at the beginning of August 1524, in a meadow near Great Mitton, in response to an assault made on him, he struck James Rede with a pikestaff on the head, giving him a wound from which he immediately died.</t>
  </si>
  <si>
    <t>Kent, Folkestone; Dorset, Blanford; London, St. Botulph without Aldgate</t>
  </si>
  <si>
    <t>Beverley sanctuary register records that Wharff sought sanctuary on 3 Oct. 1524 for debt.</t>
  </si>
  <si>
    <t>Beverley sanctuary register records that Flemmyng sought sanctuary on 5 Dec. 1524 for debt.</t>
  </si>
  <si>
    <t>Beverley sanctuary register records that Fresby sought sanctuary on 5 Dec. 1524 for debt.</t>
  </si>
  <si>
    <t>A "certificate" of "persons within St. Martin's sanctuary," dated 13 Feb. 1525, lists Walter Hall, "late of the kyngis barbary," as lodging with Thomas Morehous in Bland's Alley. A later court case from 1532 named Walter Hall, barber, of Westminster as defendant in a trespass case.</t>
  </si>
  <si>
    <t>A "certificate" of "persons within St. Martin's sanctuary," dated 13 Feb. 1525, lists Thomas Talbot, "Seintuary man," lodging in Bland's Alley, having taken sanctuary for murder.</t>
  </si>
  <si>
    <t>A "certificate" of "persons within St. Martin's sanctuary," dated 13 Feb. 1525, lists Robert Cokkis, tailor, as "seintuary man for felony," saying in Cock Alley at Simon Bright's house.</t>
  </si>
  <si>
    <t>A "certificate" of "persons within St. Martin's sanctuary," dated 13 Feb. 1525, lists William Broun, sherman, as sanctuary man for felony, lodging in Cock Alley.</t>
  </si>
  <si>
    <t>A "certificate" of "persons within St. Martin's sanctuary," dated 13 Feb. 1525, lists John Carre, tailor, as lodging in Cock Alley.</t>
  </si>
  <si>
    <t>A "certificate" of "persons within St. Martin's sanctuary," dated 13 Feb. 1525, lists Thomas Craker, in sanctuary for murder, as lodging in Cock Alley.</t>
  </si>
  <si>
    <t>A "certificate" of "persons within St. Martin's sanctuary," dated 13 Feb. 1525, lists William Wodde, vintner, as lodging in Cock Alley.</t>
  </si>
  <si>
    <t>A "certificate" of "persons within St. Martin's sanctuary," dated 13 Feb. 1525, lists Thomas Johnson, turner, late servant with Charles Knevet, in sanctuary for trespass, as lodging in Cock Alley.</t>
  </si>
  <si>
    <t>A "certificate" of "persons within St. Martin's sanctuary," dated 13 Feb. 1525, lists Thomas Lewes, yeoman, as lodging in Cock Alley.</t>
  </si>
  <si>
    <t>A "certificate" of "persons within St. Martin's sanctuary," dated 13 Feb. 1525, lists John Floyd, tailor, having taken sanctuary for debt, as lodging in Cock Alley.</t>
  </si>
  <si>
    <t>A "certificate" of "persons within St. Martin's sanctuary," dated 13 Feb. 1525, lists Richard Grene, in sanctuary for murder, as lodging in Bland's Alley.</t>
  </si>
  <si>
    <t>Beverley sanctuary register records that Boresley sought sanctuary on 16 Jan. 1525 for felony.</t>
  </si>
  <si>
    <t>Coroner's inquest 24 Apr. 1525 in the City of York over the body of Nicholas Fyssher of York, smith. The jurors reported that Langstaff and Nicholas Ratclyff, also of York, gentleman, had on 24 Jan. 1525 with force and arms at Walmgate in York assaulted Fyssher, giving him a mortal wound from which Fyssher eventually died on 22 Apr. The jurors found that Langstaff murdered Fyssher and that Ratclyff was accessory. After the killing Langstaff fled to the town of Crayke in Yorkshire, "a parcel of the liberty and sanctuary of the blessed Cuthbert of Durham."</t>
  </si>
  <si>
    <t>Coroner's inquest at St. Giles in the Fields, Middlesex, 20 Jan. 1525, over the body of William Carter. The jurors reported that Goodale gave him a mortal blow on 19 Jan., from which he died on 20 Jan. Afterwards, Goodale fled as a felon to the sanctuary of St. Peter at Westminster. The jurors listed his goods, which included a horse, in the custody of the coroner.</t>
  </si>
  <si>
    <t>Beverley sanctuary register records that Smyth sought sanctuary on 28 Jan. 1525 for the murder of Robert Ekopp alias Hikkopp.</t>
  </si>
  <si>
    <t>Beverley sanctuary register records that Walker sought sanctuary on 28 Jan. 1525 for security of his life.</t>
  </si>
  <si>
    <t>Beverley sanctuary register records that Edell sought sanctuary on 12 Feb. 1525 for debt.</t>
  </si>
  <si>
    <t>Coroner's memorandum that on 1 Mar. 1525 Pele took the church of Ingleton, Yorkshire, for sanctuary. He confessed to the coroner on 2 Apr. that on 20 Mar. 1524 at Dent, Yorks., he had stolen a maser and some cloth from Henry Cokeson. He abjured.</t>
  </si>
  <si>
    <t>Beverley sanctuary register records that Milner sought sanctuary on 3 Apr. 1525 for felony.</t>
  </si>
  <si>
    <t>Coroner's inquest at Sutton Valence, Kent, 2 May 1525, over the body of Richard Algode of Sutton Valence. Jurors reported that on 30 Apr. 1525, after sundown, that is about 8 pm, Peke assaulted Algode, stabbing him with a dagger and killing him. Peke immediately fled, the inhabitants of Sutton Valence pursuing him to the next four townships, and the inhabitants know for certain that he took sanctuary at Westminster.</t>
  </si>
  <si>
    <t>Beverley sanctuary register records that Sotherell sought sanctuary on 15 Jun. 1525 for debt.</t>
  </si>
  <si>
    <t>Coroner's memorandum that on 7 Jul. 1525 Bedell took the parish church of All Saints, Writtle, Essex. He confessed to the coroner on 27 Jul. 1525 that on 7 Jul. he had assaulted John Vavasor of Writtle with clubs, swords, and daggers, and killed him. He abjured.</t>
  </si>
  <si>
    <t>Beverley sanctuary register records that Algood, of "Wheleryk," sought sanctuary on 23 Jul. 1525 for debt.</t>
  </si>
  <si>
    <t>Coroner's inquest at Chatham, Kent, on 23 Aug. 1525 over the body of Roger Blake. The jurors reported that on 23 Aug. at about 10 am, Blake had been in God's peace and the king's at Chatham when Grene attacked him, stabbing him in the throat. Grene immediately fled, the inhabitants pursuing him through the four nearest townships, and the jurors know for certain that Grene took sanctuary at Colchester.</t>
  </si>
  <si>
    <t>Coroner's memorandum that on 26 Aug. 1525 Warwyk took the church of St. Laurence in Hutton, Essex. He confessed to the coroner on 31 Aug. that he and Thomas Watson of St. Albans, dyer, had on 26 Aug. assaulted Henry Crosse, clerk, on the king's road near Shenfield in Essex, stealing 10s 6d in money from him. He abjured.</t>
  </si>
  <si>
    <t>Beverley sanctuary register records that Procter sought sanctuary on 2 Oct. 1525 for debt.</t>
  </si>
  <si>
    <t>Beverley sanctuary register records that Fletcher sought sanctuary on 27 Oct. 1525 for debt.</t>
  </si>
  <si>
    <t>Beverley sanctuary register records that Archer sought sanctuary at Beverley on 20 Nov. 1525 for debt.</t>
  </si>
  <si>
    <t>Coroner's memorandum that on 23 Nov. 1525 at Hartfeld[?], Yorks., Wilson took the parish church of St. Mary. On 6 Dec. he confessed to the coroner that on 26 Oct. 1525 at Coventry he had stolen a purse with £6 13s 4d from an unknown man. He abjured.</t>
  </si>
  <si>
    <t>Coroner's memorandum that on 26 Nov. 1525 Corbett took the church of All Saints in Hertford. He confessed to the coroner that on 10 Jun. 1524 he and others had assaulted John Brangen at Bassett's Cross in Lancashire, killing him and stealing his gelding with saddle and bridle, along with some money. He abjured. Note that Corbett was one of seven men who took sanctuary in Hertford parish churches on the same day, each of whom had been involved in different felonies, suggesting that they had all broken out of a gaol (Hertford Castle?) while awaiting trial.</t>
  </si>
  <si>
    <t>Coroner's memorandum that on 26 Nov. 1525 Williams took the church of All Saints in Hertford. He confessed to the coroner that on 9 Sept. 1525 he had broken into the close of an unknown man at Pirton, Herts., at the Hermitage, stealing cloth, clothing, and linens. Furthermore, on 7 Sept. 1525 he had broken into the close of John Plowman at "Wollanton" (Wolverton?) near Newbury, Berks., and stolen money. He abjured. Note that Williams was one of seven men who took sanctuary in Hertford parish churches on the same day, each of whom had been involved in different felonies, suggesting that they had all broken out of a gaol (Hertford Castle?) while awaiting trial.</t>
  </si>
  <si>
    <t>Coroner's memorandum that on 26 Nov. 1525 Edmund took the church of All Saints in Hertford. He confessed to the coroner that on 20 Nov. 1523 at Anglesey in Wales he had assaulted David ap Ryce and killed him. He abjured. Note that Edmund was one of seven men who took sanctuary in Hertford parish churches on the same day, each of whom had been involved in different felonies, suggesting that they had all broken out of a gaol (Hertford Castle?) while awaiting trial.</t>
  </si>
  <si>
    <t>Coroner's memorandum that on 26 Nov. 1525 Shawe took the church of All Saints in Hertford. He confessed to the coroner that on 6 May 1525 at a place called "Lonfield" in the parish of Barsham, Norfolk, he and Thomas Laurens of Walsingham, Norfolk, butcher, assaulted John Robyns and killed him. In addition on 25 Sept. 1525 at Ashford, Kent, he had broken into the close of an unknown man and stolen a gelding with a saddle, bridle, and gown [NB, this last crime also confessed by Nicholas Skryvener, ID # 967]. He abjured. Note that Shawe was one of seven men, including Skryvener, who took sanctuary in Hertford parish churches on the same day, each of whom had been involved in different felonies (with the exception of the horse theft to which both Shawe and Skryvener confessed), suggesting that they had all broken out of a gaol (Hertford Castle?) while awaiting trial.</t>
  </si>
  <si>
    <t>Coroner's memorandum that on 26 Nov. 1525 Haton took the church of St. Mary next to Hertford priory. He confessed to the coroner that on 18 Oct. 1525 at "Wevam Magna" [Wivenhoe?], Essex, he broke into the parish church and stole a silver gilt chalice; and on 6 Jan. 1525 he broke into the close of an unknown man at Chalfont St. Peter, Bucks., and stole jewelry and money. He abjured. Note that Haton was one of seven men who took sanctuary in Hertford parish churches on the same day (Haton was the only seeker at St. Mary, the others having taken church at All Saints), each of whom had been involved in different felonies (with the exception of the horse theft to which both Shawe and Skryvener confessed), suggesting that they had all broken out of a gaol (Hertford Castle?) while awaiting trial.</t>
  </si>
  <si>
    <t>Fermor</t>
  </si>
  <si>
    <t>Coroner's inquest 30 Nov. 1525 at Staplehurst, Kent, over the body of James Kyng. Jurors report that at Staplehurst on 30 Nov. 1525 between 1 and 2 am, "at dawn," in a workhouse belonging to William Scranton, Kyng and William Fermor were eating bread and cheese for breakfast, and Fermor had a knife in his left hand to cut the bread and cheese, and Kyng, fooling around ("ludens") with Fermor, caused Fermor against his will to cut Kyng's leg, giving him a wound from which he died then and there. The jurors thus concluded that James died accidentally and against Fermor's will. Fermor nonetheless fled, pursued through the four nearest townships by the inhabitants of Staplehurst. The people of Staplehurst have knowledge that Fermor took sanctuary in St. Martin le Grand in London.</t>
  </si>
  <si>
    <t>Coroner's inquest at Gorleston, Suffolk, on 27 Dec. 1525, over the body of Richard Adam of Great Yarmouth, shoemaker. The jurors reported that on 26 Dec. in the garden of John Corneys, Adam was in God's peace and the king's when around 5 pm John Senyour attacked him with a knife and killed him. Immediately afterwards, Senyour fled to the church of St. Andrew in Gorleston. The same bill also records his cconfession, indicating that he abjured and that "letters of passage" were issued to him by the coroner.</t>
  </si>
  <si>
    <t>Christian II and Ysabeau (Elizabeth), the king and queen of Denmark, wrote Henry VIII on 21 Sept. 1525 to ask for mercy for their messenger, Nichoals Tyrri, who had taken sanctuary (which not specified) after having been charged with forging his credentials; they ask for mercy for him.</t>
  </si>
  <si>
    <t>A list of those privileged of the Westminster sanctuary dated 1 Jun. 1533 indicates that John Dagnal, clerk convict, attainted for felony and abjured, had been in the convict house for 7 years.</t>
  </si>
  <si>
    <t>A list of those privileged of the Westminster sanctuary dated 1 Jun. 1533 indicates that Thomas Padley had been in sanctuary for 8 years, having taken the privilege for murder.</t>
  </si>
  <si>
    <t xml:space="preserve">A list of those privileged of the Westminster sanctuary dated 1 Jun. 1533 indicates that Robert Tykhyll, clerk convict, attainted for felony and abjured, had been in the convict house for 7 years. </t>
  </si>
  <si>
    <t>Beverley sanctuary register records that Dove sought sanctuary on 15 Jan. 1526 for the death of William Mappulles, also of Stainforth.</t>
  </si>
  <si>
    <t>Beverley sanctuary register records that Galand sought sanctuary on 20 Feb. 1526 for debt.</t>
  </si>
  <si>
    <t>London; and Redingham [Remenham?], Berkshire</t>
  </si>
  <si>
    <t>yeoman; weaver</t>
  </si>
  <si>
    <t>Hamlyn; alias Lowry</t>
  </si>
  <si>
    <t>At gaol delivery at Hertford in July 1526, the coroner presented a memorandum indicating that on 3 Mar. 1526 Bagnal had taken the parish of All Hallows in Hertford. He confessed to the coroner that on 17 Aug. 1522 he had broken into the close of Thomas Peryent, senior, esquire, at Digswell, Herts., and stolen two horses. He abjured (the port assigned is illegible). He appeared before gaol delivery in July 1526 having been found in the realm, but claimed clergy. He read as a clerk, but the king's attorney alleged that he was ineligible for clergy because he was a bigamist. He was returned to custody (presumably awaiting evidence of the bigamy). Note that Thomas Hamlyn [ID #984] took the same church on the same day; perhaps another breakout from Hertford Castle?</t>
  </si>
  <si>
    <t>Beverley sanctuary register records that Wombewell sought sanctuary on 19 Mar. 1526 for debt especially, and other causes.</t>
  </si>
  <si>
    <t>Beverley sanctuary register records that Goodbarne sought sanctuary on 19 Mar. 1526 before John Scargill, receiver of the lord of Beverley, and John Wright, fisher, and John Webstser. This is a rare instance in which a Beverley resident sought sanctuary there.</t>
  </si>
  <si>
    <t>Beverley sanctuary register records that Browne sought sanctuary on 26 Apr. 1526 for theft.</t>
  </si>
  <si>
    <t>Beverley sanctuary register records that Robert Cok and John Colyne sought sanctuary on 26 Apr. 1526 for suspicion of felony.</t>
  </si>
  <si>
    <t>Coroner's inquest at Atherstone, Warwickshire, on 28 Apr. 1526, over the body of Richard Hassett of Atherstone, glover. Jurors reported that on 27 Apr. 1526 between 3pm and 4pm Walsall assaulted Hassett and gave him a mortal wound. Afterwards, Walsall "withdrew to a privileged place."</t>
  </si>
  <si>
    <t>Akeryg</t>
  </si>
  <si>
    <t>Warwickshire, Merevale</t>
  </si>
  <si>
    <t>monastic oblate</t>
  </si>
  <si>
    <t>Church-taking, Yorkshire, York, St. Leonard's Hospital</t>
  </si>
  <si>
    <t>1512-03-05</t>
  </si>
  <si>
    <t>York Minster Archives, MS 2/6e, Register of St. Leonard's Hospital, fol. 44v</t>
  </si>
  <si>
    <t>Thylwall</t>
  </si>
  <si>
    <t>Edwin</t>
  </si>
  <si>
    <t>York St. Leonard's Hospital</t>
  </si>
  <si>
    <t>1517-05-23</t>
  </si>
  <si>
    <t>The register of St. Leonard's hospital records a memorandum that on Sat., 23 May 1517, Edwyn Thylwall came to the court of the hospital, before Robert Brere, the bailiff, and many others, and acknowledged that he was a felon and malefactor, and for that reason sought the liberty of St. Leonard for the security of his life, and it was given to him. This appears to be a grant of permanent sanctuary, as opposed to the temporary sanctuary as prelude to abjuration for the only other sanctuary case in the register, that of George Akeryg [ID #1863].</t>
  </si>
  <si>
    <t>York Minster Archives, MS 2/6e, Register of St. Leonard's Hospital, fol. 45v</t>
  </si>
  <si>
    <t>1468-05-01</t>
  </si>
  <si>
    <t>The manorial court roll for Paris Garden in May 1492 records that John Poule paid 4d to be admitted to the sanctuary privilege there. Reference from Graham Dawson.</t>
  </si>
  <si>
    <t>Poule</t>
  </si>
  <si>
    <t>1492-05-01</t>
  </si>
  <si>
    <t>1500-05-16</t>
  </si>
  <si>
    <t>TNA, STAC 2/20/324, m. 8; STAC 2/20/323, mm. 26-27; C 24/3, "Abbas," m. 2</t>
  </si>
  <si>
    <t>In an apparently off-the-books interrogation of John Laurence, accused along with four other men of robbing Mistress Lucy Lacey and murdering her servant, which took place at Cardinal Wolsey's residence at Southwell in June 1530, Laurence cites a Sir Richard, sanctuary man of St. Martin's, as luring him into committing the crime; a later Star Chamber suit names Richard Hudson, priest, as Laurence's accomplice. Laurence said that Sir Richard lived in St. Martin's with a concubine named Charity. At some point in the months before the robbery in late April 1530, Laurence and Hudson had been held together in the Poultry counter (the London sheriffs' prison), where offenders were usually held briefly for misdemeanours.</t>
  </si>
  <si>
    <t>(later a hermit)</t>
  </si>
  <si>
    <t>SJJ: St. John's Street</t>
  </si>
  <si>
    <t>Coroner's memorandum 5 Jul. 1510 that Morsate -- like Thomas Jones, ID #889 --"took the messuage of the Temple Fee," then pertaining to the prior of St. John of Jerusalem in England, Thomas Docwra, at Gloucester [presumably the Temple Church, although the record seems to specify that it was a piece of land rather than the church itself], and sought tuition and immunity in that land, noting that in that land from time immemorial the prior and his predecessors offered tuition and immunity to all who came to it for felony. Morsate sought the coroner, however [rather than claiming permanent sanctuary, as others did in Hospitaller properties around this time], and he confessed to the coroner that he robbed Thomas Rogers at Rye on 1 Jun. 1510, and abjured. The KB controlment roll indicates that the record of abjuration was delivered into King's Bench Easter 1512, but nothing further found about the process.</t>
  </si>
  <si>
    <t>Coroner's memorandum 5 Jul. 1510 that Jones -- like William Morsate ID #888 -- "took the messuage of the Temple Fee," then pertaining to the prior of St. John of Jerusalem in England, Thomas Docwra, at Gloucester [presumably the Temple Church, although the record seems to specify that it was a piece of land rather than the church itself], and sought tuition and immunity in that land, noting that in that land from time immemorial the prior and his predecessors offered tuition and immunity to all who came to it for felony. Jones sought the coroner, however [rather than claiming permanent sanctuary, as others did in Hospitaller properties around this time], and he confessed to the coroner that he robbed William Rogers at Exmoor, on 1 Jun. 1510, and abjured. The KB controlment roll indicates that the record of abjuration was delivered into King's Bench Easter 1512, but nothing further found about the process.</t>
  </si>
  <si>
    <t>1391-1395</t>
  </si>
  <si>
    <t>TNA, KB 9/229/3, mm. 47-48; KB 27/710, rex m. 5d (GD); CPR 1436-41, 181</t>
  </si>
  <si>
    <t>TNA, KB 9/229/4, m. 22; KB 27/710, rex m. 20 (GD); KB 27/721, rex m. 27 (GD); CPR 1436-41, 497</t>
  </si>
  <si>
    <t>Esteneys alias Sampson</t>
  </si>
  <si>
    <t>Church-taking, Surrey, Chertsey St. Mary</t>
  </si>
  <si>
    <t>1451-10-28</t>
  </si>
  <si>
    <t>TNA, KB 27/766, rex m. 38 (GD)</t>
  </si>
  <si>
    <t>a Morton</t>
  </si>
  <si>
    <t>1459-05-19</t>
  </si>
  <si>
    <t>Coroner's memorandum that Spaldyng took church at St. Saviour's, Bermondsey, on 29 Apr. 1444, confessing to the coroner that on 23 Mar. 1444 at Stewside in Southwark he had murdered a certain John Salman and afterwards threw his body into the Thames. He abjured. He appeared in King's Bench very soon afterward, on 1 May 1444, having presumably been found somewhere other than on the road to Orwell; asked why sentence should not be executed, he pleaded clergy successfully.</t>
  </si>
  <si>
    <t>TNA, KB 9/245, m. 83; KB 27/732, rex m. 6 (GD)</t>
  </si>
  <si>
    <t>TNA, KB 9/353, m. 66; TNA, KB 27/875, rex m. 9d (GD)</t>
  </si>
  <si>
    <t xml:space="preserve">TNA, KB 9/385, mm. 37-38; KB 27/915, rex m. 5 (GD) </t>
  </si>
  <si>
    <t>TNA, KB 9/391, mm. 67-68; KB 27/915, rex m. 4d; KB 27/921, rex m. 6 (GD); KB 29/120, m. 19d</t>
  </si>
  <si>
    <t>TNA, KB 27/793, rex m. 41d (GD)</t>
  </si>
  <si>
    <t>Arnold</t>
  </si>
  <si>
    <t>Arnold, the author of a commonplace book, included model petitions to various authorities, including one petition to the Chancellor (likely datable to 1493-1500, although not surviving amongst the extant Chancery bills) that indicates that Arnold had entered sanctuary at Westminster as a debtor. Justin Colson, completing a new edition of Arnold's work, dates this to c. 1495 based on other evidence about his debt problems; this is an approximate date but the mid-1490s is highly likely.</t>
  </si>
  <si>
    <t>Richard Arnold, The Customs of London, Otherwise Called Arnold’s Chronicle (London: F. C. and J. Rivington, 1811), 123-124. (Thanks to Justin Colson)</t>
  </si>
  <si>
    <t>Charley</t>
  </si>
  <si>
    <t>Paris Garden Manorial Court Roll, Lambeth Archives, Class VI/2, fol. 6d (GD); see also Graham Dawson, "Two late medieval tithe-lists from St Margaret’s, Southwark," Surrey Archaeological Collections 97 (2013): 91.</t>
  </si>
  <si>
    <t>The Paris Garden manorial court roll records that Robert Barton, tenant on the manor, was amerced 6d because he has kept and accommodated William Charley in his house "as a man receiving sanctuary there," without showing him to the constable or other official to examine him; he remained there for three days or more (before leaving, presumably). Reference from Graham Dawson.</t>
  </si>
  <si>
    <t>Beverley sanctuary register records that Holme sought sanctuary on 30 Jul. 1526 for debt.</t>
  </si>
  <si>
    <t>Beverley sanctuary register records that Erdy sought sanctuary on 30 Jul. 1526 for felony and debt.</t>
  </si>
  <si>
    <t>Beverley sanctuary register records that Dove sought sanctuary at Beverley on 20 Aug. 1526 for debt.</t>
  </si>
  <si>
    <t>Beverley sanctuary register records that Bayne sought sanctuary on 20 Aug. 1526 for debt.</t>
  </si>
  <si>
    <t>Beverley sanctuary register records that Hawmond sought sanctuary on 20 Aug. 1526 for felony.</t>
  </si>
  <si>
    <t>Coroner's inquest about 7 Sept. 1526 [date illegible on damaged document, inferred from KB 27] over the body of Nicholas Mapurley of Crouchend, yeoman. The jurors reported that John Waters, Thomas Foster, gentleman of the king's household, and John Hert, another embroiderer of London, killed Mapurley at Crouchend. Waters, the principal felon, is the only one said to have fled to sanctuary. The other two appeared in KB when the widow appealed the murder. Thomas Foster died before the case proceeded, and the widow abandoned the appeal before it went to the jury regarding Hert (and then Hert was acquitted by the jury on the king's suit). Waters was outlawed.</t>
  </si>
  <si>
    <t>Coroner's inquest on 2 Oct. 1526 at Fordbridge, Staffordshire, over the body of Gilbert Hethe, tinker of Fordbridge, lying dead. The jurors report that Ithell had been in God's peace and the king's when Hethe assaulted him on the Tuesday after Michaelmas, and Ithell struck back in self-defence. Hethe died the following day. Ithill immediately fled to the sanctuary of St. John in the house of Margery Withnall, where he stayed until Gilbert died, and then to the house of the Austin friars by Stafford. By Trinity 1527 he was in custody and was bailed when he came before King's Bench that term; in Michaelmas 1528 he presented a pardon.</t>
  </si>
  <si>
    <t>Beverley sanctuary register records that Whythed sought sanctuary on 10 De. 1526 for debt.</t>
  </si>
  <si>
    <t xml:space="preserve">On 6 Aug. 1527, Lawrence Stubbs wrote a letter to Cardinal Wolsey complaining that one Mulsey "that was the king's servant", a sanctuary man at Westminster, went abroad from the sanctuary with eight others, and Stubbs suspected that it was to do harm to Wolsey's residence at York Place. This may be the Robert Molsey named as a "groom of the chamber ordinary" in the queen's household in 1540 (L&amp;P, 15:9). </t>
  </si>
  <si>
    <t>Beverley sanctuary register records that Ableson sought sanctuary on 17 Jan. 1527 for debt.</t>
  </si>
  <si>
    <t>Beverley sanctuary register records that Radley sought sanctuary on 4 Mar. 1527 for debt.</t>
  </si>
  <si>
    <t>Beverley sanctuary register records that Spurneston sought sanctuary at Beverley on 27 Mar. 1527 for debt.</t>
  </si>
  <si>
    <t>Beverley sanctuary register records that Hereson sought sanctuary on 27 Mar. 1527 for felony.</t>
  </si>
  <si>
    <t>Coroner's memorandum that on 28 Mar. 1527 Goffe fled to the Blackfriars' church in Chichester, and confessed to the coroner that on that same day in the middle of the night he had attacked Richard Barbor and killed him. He abjured on 5 Apr.</t>
  </si>
  <si>
    <t>Beverley sanctuary register records that Mayd sought sanctuary on 1 Apr. 1527 for debt.</t>
  </si>
  <si>
    <t>The Queenborough, Kent, Borough Court Book records that Nobull had taken sanctuary "for the safegarde of my body and my goods." The precise context of sanctuary-seeking is unclear for this and other Queenborough sanctuary cases, but the reference to goods indicates perhaps a franchisal asylum for debt.</t>
  </si>
  <si>
    <t>Coroner's memorandum that Tukker took the church of St. Mary at Chelmsford on 1 May 1527, and confessed to the coroner that on 17 Apr. 1527 he had robbed Henry Baker and on 9 Jan. 1522 in Wiltshire he had killed a priest. He abjured. Stephen Tukker, Richard Levesey, and Thomas Lane all took the same church in Chelmsford on the same day, but had committed different felonies, indicating that they may have escaped from prison together.</t>
  </si>
  <si>
    <t>Beverley sanctuary register records that Richerdson sought sanctuary on 10 May 1527 for debt.</t>
  </si>
  <si>
    <t xml:space="preserve">A series of letters in the State Papers relate to the case of Trenquart, a French priest "in merchant's apparel," who had been arrested for coin-clipping, escaped from prison awaiting process at Westminster, and then took church at Rye in May 1527. He confessed there, looking to abjure, but the warden of the Cinq Ports did not believe he could have sanctuary for coin-clipping (which was considered a form of treason). </t>
  </si>
  <si>
    <t>Beverley sanctuary register records that Greneall sought sanctuary on 6 Jun. 1527 for debt.</t>
  </si>
  <si>
    <t>At gaol delivery at Winchester, 15 Jul. 1527, Markes was indicted as an accessory to a string of roberies over the previous two years. He pleaded sanctuary at gaol delivery; he said that he had fled to a dwelling house at the Hospitaller commandery at Baddesley, Hants., and claimed its privilege. He said that less than three weeks after he had taken sanctuary there, he was seized by the under-sheriff of Hants., and brought to the king's gaol at Winchester. The justices at gaol delivery sent this up to KB for Michaelmas 1527, but the controlment roll indicates that the justices there returned the case to Winchester. The case came up again there in Lent 1528, and he made the same plea, and again, the justices at gaol delivery did not rule. Finally in Easter 1529 Markes appeared before King's Bench and presented a pardon, and was released.</t>
  </si>
  <si>
    <t xml:space="preserve">Coroner's inquest at Glenworth, Lincs., 17 Jun. 1527, over the body of George Tomson. The jurors say that Atkynson, on 11 Jun. 1527 about 1 pm, assaulted Tomson, giving him a mortal wound from which he died on 16 Jun. 1527. Immediately after the felony Atkynson fled to the church of All Hallows in Henswell. It is recorded that he sought the coroner but not explicitly that he abjured. The dorse of the bill indicates that it was delivered to the justices at gaol delivery at Lincoln castle on 26 Jul. 1527. </t>
  </si>
  <si>
    <t>Beverley sanctuary register records that Garstell sought sanctuary on 26 Jun. 1527 for debt.</t>
  </si>
  <si>
    <t>Beverley sanctuary register records that Barowby sought sanctuary on 26 Jun. 1527 for debt.</t>
  </si>
  <si>
    <t>The Queenborough, Kent, Borough Court Book records that Myller had taken sanctuary "for the safegarde of my body and my goods" [date illegible, although 1527]. The precise context of sanctuary-seeking unclear for this and other Queenborough sanctuary cases, but the reference to goods indicates perhaps a franchisal asylum for debt.</t>
  </si>
  <si>
    <t>The Queenborough, Kent, Borough Court Book records that Cambrecht had taken sanctuary "for the safegarde of my body and my goods" on 30 Jun. 1527. The precise context of sanctuary-seeking unclear for this and other Queenborough sanctuary cases, but the reference to goods indicates perhaps a franchisal asylum for debt.</t>
  </si>
  <si>
    <t>Beverley sanctuary register records that Thorpp took sanctuary on 10 Jul. 1527 for debt.</t>
  </si>
  <si>
    <t>Beverley sanctuary register records that Dawson sought sanctuary on 29 Jul. 1527 (no reason is recorded).</t>
  </si>
  <si>
    <t>Beverley sanctuary register records that Flower sought sanctuary on 29 Jul. 1527 for the death of Roland Stephenson.</t>
  </si>
  <si>
    <t>Beverley sanctuary register records that Broune sought sanctuary on 29 Jul. 1527 for the death of Anthony Barwyk.</t>
  </si>
  <si>
    <t>Coroner's memorandum that on 10 Sept. 1527 Ryngwudd took the church of the Blessed Mary at Great Weldon, Northants. He confessed to the coroner that on 1 Sept. 1527 at London in the parish of St. Sepulchre he broke into a house with a sign of the hart's horn, pertaining to some unknown man, and stole a horse. And also that on 10 Dec. 1525, with 6 other men, he assaulted an unknown man and killed him. He abjured.</t>
  </si>
  <si>
    <t>Coroner's memorandum on 30 Sept. 1527 that on 13 Sept. 1527 Gent had taken the church of the Holy Trinity in Rayleigh, Essex. He confessed to the coroner that with Richard Stafford, yeoman, he had assaulted George Garrett, weaver, on 15 Aug. 1526, and killed him, stealing money, a club, and a knife from him. He abjured.</t>
  </si>
  <si>
    <t>A coroner's inquest in the parish of All Hallows, Barking, in the city of London, on 12 Oct. 1527, over the body of Katherine Mynyon, late the wife of Anthony Mynyon. The jurors reported that on 11 Oct. 1527 Anthony Mynyon, in his own house in the parish of All Hallows Barking around 8 pm, assaulted Katherine, and stabbed her, giving her a wound in the chest six inches deep, from which wound she immediately died. Thus the jurors say that Anthony feloniously murdered her. Immediately afterwards, he fled to the sanctuary of St. Martin le Grand. A writ of certiorari calling the case into King's Bench dated 10 Mar. 1529 refers to the homicide as his having killed Katherine in self-defence. In Easter 1529 he presented a pardon, dated April 1528, in King's Bench, and went sine die.</t>
  </si>
  <si>
    <t>Coroner's memorandum in the city of Hereford, 19 Oct. 1527, that David took the church of St. Ethelbert the king, and confessed to the coroner (the mayor of the city) that she had stolen 2s in money from Thomas Taylour. The record does not indicate that she abjured. She was waived (outlawed) in early 1529, and the mayor of the city of Hereford paid a fine for the defective record in Michaelmas term, 1528.</t>
  </si>
  <si>
    <t>Beverley sanctuary register records that Dalbenay sought sanctuary on 27 Oct. 1527 for debt.</t>
  </si>
  <si>
    <t>Beverley sanctuary register records that Larehous sought sanctuary on 28 Oct. 1527 for felony.</t>
  </si>
  <si>
    <t>The King's Bench coram rege roll records that in response to a writ of certiorari directed at the coroner of Kent, the coroner returned a memorandum that on 4 Nov. 1527, Hull had taken the church of St. Cosme and Damian in Challock, Kent, and confessed to the coroner that on 8 Oct. 1527 he had broken into the close of John Knachbull at Mersham, Kent, and stolen a horse. He abjured. In Trinity term 1529, Hull came before King's Bench, having been found in the realm. He pleaded clergy successfully, and was committed to the custody of the abbot of Westminster. He was still in the abbot's custody on 1 Jun. 1533, as he is listed as a "clarke convicte, attaynted for felony and abiurede upon the sam, remanynge in the convicte house vii yers" (the seven years appears to be incorrect). In Hillary 1534, William a Lee appeared in King's Bench on his behalf and indicated that Hull had a pardon from the king but as an abjured man he could not appear outside the sanctuary without a writ, which was duly issued, and he appeared the following day and presented his pardon, and went sine die.</t>
  </si>
  <si>
    <t>Coroner's memorandum that on 10 Dec. 1527 Prynne took the church of SS Peter and Paul at Weedon Bec, Northants. He confessed to the coroner that on 10 Jul. 1527 he had assaulted James Mason, late of Newbigging, Staffs. [?], fishmonger, killing him. He abjured.</t>
  </si>
  <si>
    <t>Named in 1526-28 Star Chamber suit [dated to 1527 here] brought by his widow, Maude, who claims that John Chery, esq., wrongfully occupied a tenement while Flaget was in sanctuary at Beaulieu.</t>
  </si>
  <si>
    <t xml:space="preserve">The 1532 and 1533 lists of those privileged of Westminster sanctuary list Ralph Sampson, "for felony, five years past" (1533). </t>
  </si>
  <si>
    <t>Coroner's memorandum that on 11 Jan. 1528 at Rugby, Warws., Gryffyth took the church of St. Lawrence in Rugby. He confessed that on 20 Aug. 1527 he had stolen some cattle and some money at Tamworth from William Repyngton. He abjured.</t>
  </si>
  <si>
    <t>Beverley sanctuary register records that Johnson sought sanctuary on 13 Jan. 1528 for debt.</t>
  </si>
  <si>
    <t>Beverley sanctuary register records that Balle sought sanctuary on 13 Jan. 1528 for debt.</t>
  </si>
  <si>
    <t>Coroner's memorandum that on 22 Jan. 1528 Bagworth took the church of St. John the Baptist at East Bridgeford, Notts. He confessed on 23 Jan. that on 21 Jan. he had stolen some livestock. He abjured.</t>
  </si>
  <si>
    <t>Beverley sanctuary register records that [blank] Derram sought sanctuary on 15 Apr. 1528 for debt.</t>
  </si>
  <si>
    <t>Coroner's inquest in the parish of St. Nicholas Shambles, London, on 17 Apr. 1528, over the body of Richard Goldesburgh, yeoman. The jurors reported that Panke, servant of William Holles, undersheriff of London, had on 16 Apr. 1528 met up with Goldesburgh at the Rose tavern in the parish of St. Nicholas between noon and 1pm. Panke, by virtue of a certain suit of 40s undertaken against Goldesburgh by Thomas Bayly, citizen and bowyer of London, at the Poultry Counter (the sheriff's prison) in January 1528, wanted to arrest Goldesburgh, quietly and licitly, following the laws of England and the custom of the City. Goldesburgh refused to come quietly, however, and assaulted Panke, and so Panke in self defence ran away, but he could go no further, and struck out against Goldesburgh, killing him. Thus the jurors say he killed in self defence. Panke fled from there to the sanctuary of St. Martin le Grand. In Easter term 1528 he appeared in King's Bench and presented a pardon (the version of the indictment recorded on the coram rege roll omitting his flight to sanctuary).</t>
  </si>
  <si>
    <t>In a Middlesex indictment the jurors presented that Ralph Marten of the parish of St. Giles in the Fields, yeoman, had taken into his custody on 6 May 1528 a certain John Skelton of Sandershe, Kent, tanner, alias John Marcus of Brasted, Kent, yeoman, on suspicion of felony. Transporting him from Chelsea to St. Giles, Skelton escaped into the parish church of St. Giles and claimed sanctuary. He then abjured.</t>
  </si>
  <si>
    <t>Coroner's memorandum that at Colthorpe, Yorks., on 12 May 1528, Strudar took the parish church of Colthorpe, and confessed to the coroner that he had stolen a horse on 9 May 1528 at Stamford Bridge, Yorks. He abjured.</t>
  </si>
  <si>
    <t>Coroner's memorandum that at Tuxford, Notts., on 28 May 1528, Travillion took the church of St. Nicholas there. He confessed that on 27 May 1528 he had broken into the close of Thomas Spanyng at Grantham, Lincs., and stolen a horse. He abjured.</t>
  </si>
  <si>
    <t>Coroner's memorandum that on 10 Jun. 1528 Bale took the church of Long Bennington, Lincs., and confessed that on 21 Jun. 1526 he had assaulted and murdered Thomas Byard and his servant and robbed them. He abjured.</t>
  </si>
  <si>
    <t>Coroner's memorandum that at Sand Hutton, Yorks, on 3 Jul. 1528, Crokedaxe took the parish church there. He confessed on 7 Jul. 1528 that he had broken into the close of John Huyd and stolen a cow [bovem]. He abjured.</t>
  </si>
  <si>
    <t>Beverley sanctuary register records that Subdavid sought sanctuary on 24 Aug. 1528 for debt.</t>
  </si>
  <si>
    <t>The King's Bench controlment roll for Michaelmas 1529 has a record that Chaffyn abjured for felony and murder (no indictment found).</t>
  </si>
  <si>
    <t>The King's Bench controlment roll for Michaelmas 1529 has a record that Douse abjured for felony and murder (no indictment found).</t>
  </si>
  <si>
    <t>The King's Bench controlment roll for Michaelmas 1529 has a record that Wright abjured for felony and trespass (no indictment found).</t>
  </si>
  <si>
    <t>The King's Bench controlment roll for Michaelmas 1529 has a record that Crane abjured for felony and trespass (no indictment found).</t>
  </si>
  <si>
    <t>London chroniclers, the City's repertory book, and Spelman all recorded the case of a nameless convicted felon who escaped after trial at Newgate and fled to Greyfriars; the Grey Friars chronicler and Holinshed say that he refused to abjure and thus was seized violently by the sheriffs' men; "but the law served not to hang him" and he was ultimately set free. Spelman in his report noted that the legal question at hand was whether he should be permitted to abjure or not, which is closer to the London civic record.</t>
  </si>
  <si>
    <t>Beverley sanctuary register records that Savage sought sanctuary on 15 Mar. 1529 for debt.</t>
  </si>
  <si>
    <t>Beverley sanctuary register records that Heron sought sanctuary on 5 Apr. 1529 for debt.</t>
  </si>
  <si>
    <t>Beverley sanctuary register records that Morgan sought sanctuary on 12 Apr. 1529 for debt.</t>
  </si>
  <si>
    <t>Beverley sanctuary register records that Vicarman sought sanctuary on 12 Apr. 1529 for debt.</t>
  </si>
  <si>
    <t>Coroner's memorandum that on 9 Aug. 1529 at Robertsbridge, Sussex, in the liberty of Thomas [Boleyn], earl of Wiltshire and Ormond, in the rape of Hastings, Bauxere took church at St. Mary's Abbey in Robertsbridge. He confessed to the coroner that on 10 Oct. 1527 at Craysted [?] in Cumbria he had assaulted Richard Boxere and killed him. He abjured.</t>
  </si>
  <si>
    <t>Beverley sanctuary register records that Holton sought sanctuary on 23 Aug. 1529 for felony.</t>
  </si>
  <si>
    <t>Coroner's memorandum that on 16 Sept. 1529 Heppe took the church of St. Michael the Archangel in Braintree, Essex. He confessed to the coroner that on 5 Aug. 1528 on the king's road between Leeds and Sutton in Kent he had assaulted a certain John Foxe, labourer, and killed him. He abjured.</t>
  </si>
  <si>
    <t>The King's Bench coram rege roll for Michaelmas 1529 records the case of John Bythewaye, who on 28 Sept. 1529 had taken the parish church at Huntspill, Somerset. He confessed to the coroner that he had broken into the house and close of John Burt at Subberton, Hants., and stolen a horse, and on 16 Sept. 1529 he had stolen another horse at Wynbourne Minster in Dorset. He abjured and was assigned Lyme Regis. In mid-November 1529 he was brought into KB, having been found in the realm notwithstanding his abjuration, and he had no answer, and was thus sentenced to hang.</t>
  </si>
  <si>
    <t>Beverley sanctuary register records that Hanserd sought sanctuary on 18 Oct. 1529 for the death of Henry Crichty, also of Felyngham[?], Yorks., also a husbandman.</t>
  </si>
  <si>
    <t>Beverley sanctuary register records that Hawlay sought sanctuary on 22 Nov. 1529 for debt.</t>
  </si>
  <si>
    <t>In the 1532 and 1533 Westminster sanctuary censuses, Albon was named as having entered c. 1530 for felony (1532) and for "receiving stolen plate" (1533).</t>
  </si>
  <si>
    <t>In the 1532 and 1533 Westminster sanctuary censuses, Ackrykis was named as having entered c. 1530 for debt and suspicion of murder (1532) and for murder (1533).</t>
  </si>
  <si>
    <t>In the 1532 and 1533 Westminster sanctuary censuses, Albrey (identified as "Welshman") was named as having entered c. 1530 for murder.</t>
  </si>
  <si>
    <t>n the 1532 and 1533 Westminster sanctuary censuses, a Morgan (identified as "Welshman") was named as having entered c. 1530 for "the death of a man in Wales where he was p&lt;...&gt;" (1532); the 1533 census simply indicated it was for murder.</t>
  </si>
  <si>
    <t>In the 1532 and 1533 Westminster sanctuary censuses, Walett (identified in 1532 as "a pore man") was named as having entered c. 1530 for debt (1532); and as accessory to felony (1533).</t>
  </si>
  <si>
    <t>In the 1533 Westminster sanctuary census, ap Gryffyne ap Cumyon was named as having entered c. 1530 for murder.</t>
  </si>
  <si>
    <t>In the 1533 Westminster sanctuary census, Thomas ap Jenkyn was named as having entered c. 1530 for murder.</t>
  </si>
  <si>
    <t>In the 1533 Westminster sanctuary census, Holter was named as having entered c. 1530 for murder.</t>
  </si>
  <si>
    <t>In the 1533 Westminster sanctuary census, Lewys was named as having entered c. 1530 for murder.</t>
  </si>
  <si>
    <t>In the 1533 Westminster sanctuary census, Vaughan was named as having entered c. 1530 for felony.</t>
  </si>
  <si>
    <t>In the 1533 Westminster sanctuary census, Williams was named as having entered c. 1530 for murder.</t>
  </si>
  <si>
    <t>Beverley sanctuary register records that Rede sought sanctuary on 10 Jan. 1530 for debt. Thornley corrects the name.</t>
  </si>
  <si>
    <t>SDSB, 195; Thornley, "Sanctuary Registers at Beverley," 396</t>
  </si>
  <si>
    <t>Beverley sanctuary register records that Watterhous sought sanctuary on 14 Jan. 1530, "for that he did know one Lawrence Haulesworth of Sowerby [Yorks] to coin money falsely, contrary to the king's crown and dignity and laws, and he did consent and give counsel to the said coining, to whom the said privilege is granted and he swore."</t>
  </si>
  <si>
    <t>Beverley sanctuary register records that Newton sought sanctuary on 14 Jan. 1530 for the death of Ralph Crewe of Pontefract.</t>
  </si>
  <si>
    <t>Yorkshire, Painsthorpe</t>
  </si>
  <si>
    <t>Church-taking, Yorkshire, Kirby Underdale</t>
  </si>
  <si>
    <t>Coroner's inquest 15 Feb. 1530 at Painsthorpe, East Riding, in the liberty of the monastery of the Blessed Mary in York, over the body of John Notyngham. The jurors reported that Gillco on 14 Feb. at 4pm assaulted and killed John Notyngham within the liberty. Immediately afterwards he fled to the parish church of Kirby Underdale in the East Riding.</t>
  </si>
  <si>
    <t>TNA, KB 9/517, mm. 1-2; KB 29/164, m. 38d; SP 1/70, fol. 133; SP 1/238, fols. 72-73</t>
  </si>
  <si>
    <t>Beverley sanctuary register records that Darby took sanctuary on 4 Apr. 1530 for debt.</t>
  </si>
  <si>
    <t>Yorkshire, Knottingley; and Bedfordshire, Bedford</t>
  </si>
  <si>
    <t xml:space="preserve">Church-taking, Yorkshire, Kellington </t>
  </si>
  <si>
    <t>Coroner's memorandum that on 22 May 1530 Banks took the parish church of Towcester, Northants., confessing to the coroner that on 10 May 1530 at Dartford, Kent, on the king's highway he had assaulted and killed an unknown man. He abjured.</t>
  </si>
  <si>
    <t>Coroner's inquest 30 May 1530 in the soke of Winchester over the body of Thomas Wayte. The jurors reported that Wayte had been in God's peace and the king's when Hammon assaulted him, with precogitated malice, and murdered him. Immediately Hammon fled to the church of St. Swithin in Winchester.</t>
  </si>
  <si>
    <t>Beverley sanctuary register records that Clerk took sanctuary on 16 Jun. 1530 for debt.</t>
  </si>
  <si>
    <t>Coroner's inquest 8 Jul. 1530 at Sittingbourne, Kent, over the body of John Carter. The jurors reported that Cockeman assaulted and killed him, and then fled to sanctuary at Colchester abbey.</t>
  </si>
  <si>
    <t>Beverley sanctuary register records that Bettes sought sanctuary on 11 Jul. 1530 for debt.</t>
  </si>
  <si>
    <t>Beverley sanctuary register records that Cornevell sought sanctuary on 10 Aug. 1530 for a felony committed at Kirkelly, Yorks., and because he engaged in false coining, and "for other reasons."</t>
  </si>
  <si>
    <t>Coroner's memorandum that on 11 Oct. 1530 at Soham, part of the duchy of Lancaster in Cambs., Philip Howson and Thomas Howson - presumably related but the first from Norfolk and the second from Devon - took the parish church of St. Andrew at Soham. They confessed to the coroner that on 10 Oct. 1530 they had assaulted a certain unknown man at Soham with staves and daggers, and stole an "ensem," a carpet, and money, altogether worth about 9s. They abjured, each assigned different ports, and they were branded according to the statute at the last parliament [21 Hen. VIII, c. 2].</t>
  </si>
  <si>
    <t>Coroner's inquest at Hutton Cranswick, Yorks., on 24 Oct. 1530 over the body of William Aunderson. The jurors reported that Adayll had on 23 Oct. 1530 around 4pm assaulted him, with precogitated malice, with an iron fork, killing him instantly. Adayll immediately fled, with the townspeople of Hutton Cranswick pursuing him from town to town, but he escaped "to the privilege of Beverley." Adayll does not appear in the sanctuary register for Beverley.</t>
  </si>
  <si>
    <t>Beverley sanctuary register records that Whithedd sought sanctuary on 7 Nov. 1530 for murder and felony.</t>
  </si>
  <si>
    <t>Beverley sanctuary register records that Broune, of "Walshyngham," sought sanctuary on 14 Nov. 1530 for debt.</t>
  </si>
  <si>
    <t>Coroner's memorandum that on 15 Dec. 1530 Robert Glover of Ware took the Greyfriars church in Ware for sanctuary. He confessed to the coroner that on 13 Dec. he had, with precogitated malice, assaulted his wife Joyce with a dagger and, stabbing her in the abdomen, gave her five wounds from which she instantly died. He abjured, was assigned Dover, and was branded. A coroner's inquest at Ware, Herts., took place on 16 Dec. 1530, over the body of Joyce Glover; this is notably the day following Glover's abjuration, suggesting that his confession led to the discovery of the body. The jurors reported that Joyce had been in God's peace and the king's, and pregnant, when because of the child in her womb, of precogitated malice, and of "great diabolical mind and the instigation of many demons," around 4 pm on 13 Dec. he stabbed her with a dagger, and hit her on the head with a staff. Joyce immediately died of the wounds. Afterwards he took sanctuary at the Greyfriars' house in Ware.</t>
  </si>
  <si>
    <t>The King's Bench controlment roll for Easter 1531 lists Dawson as having abjured for certain felonies and trespasses.</t>
  </si>
  <si>
    <t>In the 1532 and 1533 Westminster sanctuary censuses, Fenton was named as having entered c. 1531 for felony.</t>
  </si>
  <si>
    <t>TNA, SP 1/68, fol. 94 (L&amp;P, 5:274); A. B. Emden, A Biographical Register of the University of Oxford A. D. 1501 to 1540 (Oxford: Clarendon Press, 1974), 346.</t>
  </si>
  <si>
    <t>Sir James Layburn of Cunswick, Cumbria, a frequent correspondent of Cromwell, wrote a letter to Cromwell on 22 Dec. 1531 asking him to speak to the king at Christmas for a pardon for his brother Robert Layburn, who was in sanctuary at Ripon "through his own folly." There was no indictment against him, Layburn indicates, but he confessed that he had killed a man in self-defence at Oxford in late September 1530. Although no pardon has been located, a Robert Laybourne was a scholar at Broadgates Hall in 1531, and was made rector of Lamplugh, Cumbria, in September 1531, so it seems likely that one way or another he was able to escape the homicide charge.</t>
  </si>
  <si>
    <t>In the 1532 and 1533 Westminster sanctuary censuses, Poley was named as having entered in 1530 or 1531, for felony.</t>
  </si>
  <si>
    <t>In the 1532 and 1533 Westminster sanctuary censuses, ap Howell was named as having entered "for felony, a poore mane, for stellynge of hennys," c. 1531.</t>
  </si>
  <si>
    <t>In the 1532 and 1533 Westminster sanctuary censuses, Foulke, "a yong [m]ane," was named as having abjured to sanctuary for murder, c. 1531.</t>
  </si>
  <si>
    <t>In the 1533 Westminster sanctuary census, Blummer was named as having entered for felony, c. 1531.</t>
  </si>
  <si>
    <t>In the 1533 Westminster sanctuary census, Fitz Williams is identified as having entered for murder, c. 1531.</t>
  </si>
  <si>
    <t>In the 1533 Westminster sanctuary census, Marche is identified as having entered for murder, c. 1531.</t>
  </si>
  <si>
    <t xml:space="preserve">Amongst the State Papers survives a complaint, March 1540, from Thomas Amys of Bruham, Somers., husbandman, that c. 1531 John Webbe alias Smyth, servant to William Hargyll of Kylmylton, Somers., had stolen his horse; Webbe remained unpunished. Named amongst his co-conspirators was John Bryant, who took sanctuary at the Charterhouse at Witham following the felony. </t>
  </si>
  <si>
    <t>TNA, SP 1/158, fol. 71; L&amp;P, 15:152.</t>
  </si>
  <si>
    <t xml:space="preserve">In 1531, ap Powell, one of the co-conspirators of Rhys ap Griffith who had plotted to kill the king that year, escaped from the Tower and took sanctuary at Westminster. In Michaelmas term 1531 he was brought out of the sanctuary, in the custody of the abbot himself, to give evidence against Griffith in King's Bench. Once Powell had given evidence, the coram rege roll records, "the abbot humbly requested the justices to return [James] into the sanctuary; and it was allowed him, and they went back together" (Baker trans.). </t>
  </si>
  <si>
    <t>1531-11-19</t>
  </si>
  <si>
    <t>Coroner's inquest 8 Jan. 1532 at Lichfield, Staffs., over the body of Ralph Egerton. The jurors reported that Roland Hyde of Lichfield, capper, conspiring with William More of Lichfield, capper, on 19 Nov. 1531 at about 7pm, assaulted Egerton with a pike staff, killing him. After the felony, Roland fled to the Greyfriars church in Lichfield. The indictment was brought up to KB to deal with the accessory accusation against More, for which he was delivered by proclamation for insufficient indictment; nothing further found on Hyde.</t>
  </si>
  <si>
    <t>Beverley sanctuary register records that Raynar sought sanctuary on 23 Jan. 1531 for debt.</t>
  </si>
  <si>
    <t>Beverley sanctuary register records that Corbett sought sanctuary on 23 Jan. 1531 for murder.</t>
  </si>
  <si>
    <t>Church-taking, Bedfordshire, Lidlington</t>
  </si>
  <si>
    <t>Beverley sanctuary register records that Raynifurth took sanctuary on 27 Feb. 1531 for the payment of false money to diverse subjects of the king, delivered to him by a certain Ralph Botresworth in Lancs.</t>
  </si>
  <si>
    <t xml:space="preserve">At the Canterbury peace sessions 26 Mar. 1531, Thomas Cowper was asked to answer to an indictment for homicide, and he claimed that the killing had been in self-defence following a game of bowls. For fear of arrest he had fled to the cemetery of St. Mary de Castro, on 4 Mar. 1531. He pleaded sanctuary. The case went up to King's Bench but the controlment roll for Trinity 1532 indicates that he died in prison before the case could be heard there. </t>
  </si>
  <si>
    <t>Coroner's inquest at Stratton Audley on 17 Mar. 1531, over the body of William Kempsale of Stratton Audley, carpenter. The jurors reported that Mason had on 15 Mar. about 7pm assaulted and killed him. Immediately afterwards, Mason fled to the sanctuary at Culham.</t>
  </si>
  <si>
    <t>Coroner's memorandum that at Newark, Notts., on 5 May 1531, Foteman took the church of St. Mary Magdalen in Newark and confessed to the coroner that on 3 May he had stolen a purse with 2s from an unknown man in Newark and two shirts and a kerchief worth 5s. He abjured, choosing to go to the sanctuary of Ripon, and was branded.</t>
  </si>
  <si>
    <t>Coroner's memorandum that on 19 May 1531 Stapulle took the parish church of St. George in Southwark, confessing to the coroner that on 17 May in Kentish Street in Southwark he had assaulted Richard Harve and killed him. He abjured, voluntarily choosing to go to the sanctuary of St. Peter in Westminster. He was branded, and committed to a constable who led him to Westminster. (NB: he does not appear on the partial list of sanctuary seekers at Westminster in 1532, or the full list in 1533.)</t>
  </si>
  <si>
    <t>Beverley sanctuary register records that Smyth sought sanctuary on 31 Jul. 1531 for debt.</t>
  </si>
  <si>
    <t>Beverley sanctuary register records that Awodde sought sanctuary on 26 Aug. 1531 for homicide.</t>
  </si>
  <si>
    <t>Beverley sanctuary register records that Bocher sought sanctuary on 30 Aug. 1531 for a debt of £100.</t>
  </si>
  <si>
    <t>Coroner's memorandum that on 30 Nov. 1531 Sawer took the parish church of Newfield, Sussex, confessing to the coroner that on 30 May 1529 he had murdered Thomas Boode in Norfolk. He abjured and chose the sanctuary of "bello loco" (Beaulieu), Hants.</t>
  </si>
  <si>
    <t>In the 1532 Westminster sanctuary census, Marmaduke [blank] was named as having entered for felony.</t>
  </si>
  <si>
    <t>In the 1532 and 1533 Westminster sanctuary censuses, Ade was named as having entered for debt. On 4 Feb. 1533, an entry in the Repertory Book of the London Court of Aldermen indicated that two aldermen and the common sergeant were to go to Westminster to "take a knowlegge" of one Adys, "there beyng a Seyntwaryma[n], for the Satisfaccion of his wyfes parte or porcion."</t>
  </si>
  <si>
    <t>In the 1532 and 1533 Westminster sanctuary censuses, Hyde (labeled "a poore man" in 1532) was named as having entered for murder, having abjured there in 1532.</t>
  </si>
  <si>
    <t>In the 1532 and 1533 Westminster sanctuary censuses, Hyll was named as having entered for murder; there could have been two Robert Hylls, however, as in the 1533 census he was identified has having entered only about 6 months before.</t>
  </si>
  <si>
    <t>butcher (bocher)</t>
  </si>
  <si>
    <t>In the 1532 Westminster sanctuary census, Thomas Wayte and Alice his wife were named as having entered for debt.</t>
  </si>
  <si>
    <t>In the 1532 Westminster sanctuary census, Whytakere was named as having entered for murder.</t>
  </si>
  <si>
    <t>In the 1533 Westminster sanctuary census, Brigges was named as having entered sanctuary for felony, about 6 months before (late 1532 or early 1533).</t>
  </si>
  <si>
    <t>In the 1533 Westminster sanctuary census, Cooke was named as having entered sanctuary for murder, about 6 months before (late 1532 or early 1533).</t>
  </si>
  <si>
    <t>In the 1533 Westminster sanctuary census, Cogan was named as having entered sanctuary, having abjured for murder, about 6 months before (late 1532 or early 1533).</t>
  </si>
  <si>
    <t>In the 1533 Westminster sanctuary census, Derne was named as having entered sanctuary for "murdre in hys own defence," a year and more before (first half of 1532).</t>
  </si>
  <si>
    <t>In the 1533 Westminster sanctuary census, Doff was named as having entered sanctuary for felony, about a year before.</t>
  </si>
  <si>
    <t>In the 1533 Westminster sanctuary census, Myddelton was named as having entered sanctuary for suspicion of felony, about 6 months before (late 1532 or early 1533).</t>
  </si>
  <si>
    <t>In the 1533 Westminster sanctuary census, Underhyll was named as having entered sanctuary for murder, about 6 months before (late 1532 or early 1533).</t>
  </si>
  <si>
    <t>In the 1533 Westminster sanctuary census, Uppyngham was named as having entered sanctuary for felony about a year before (1532).</t>
  </si>
  <si>
    <t>In the 1533 Westminster sanctuary census, Walton was named as having entered sanctuary for felony about a year before (1532).</t>
  </si>
  <si>
    <t>In the context of a Feb. 1532 inquiry (now in the State Papers) relating to treason allegations and a breakout from Ilchester gaol, one of the deponents, Thomas Chesselade, indicated that before he himself had come to the gaol several people escaped with the help of a Frenchmen, who brought knives to one of the prisoners, also a Frenchman. Richard Pollarde, amongst those who escaped, took sanctuary at Limington.</t>
  </si>
  <si>
    <t>In a Chancery bill submitted by Alexander Frognall, father of Thomas Frognall, in the reign of Edward VI, it was claimed that Thomas Frognall had taken sanctuary at Westminster c. 1532 after he allowed two condemned prisoners to escape from the king's prison at Westminster. The expense of sanctuary was so great that he was pressured into conveying his rights in the manor of Frognall to Sir Thomas Wyatt, even though (as his father Alexander claimed) he had no possession of that manor, it being instead in his own hands. According to his father's Chancery petition, Thomas was greatly menaced both by Wyatt and by Cromwell, who threatened to hang him and said that "no sanctuary would hold him" against what Alexander Frognall called their "extortionate power and might." The bill emphasizes the "miserable estate" into which Thomas Frognall was brought due to his stay in sanctuary, so that "he consumed and spent up all that ever he had or could make in this world," the necessity of his stay there to safeguard his life (no pardon at that time being forthcoming from the king), and the arbitrary power that Cromwell and Wyatt had even over those in sanctuary. Thomas Frognall was presumably later pardoned or settled the charge (although I have not found a record of either), as he was living in Westminster by the 1540s.</t>
  </si>
  <si>
    <t>Beverley sanctuary register records that Talbot took sanctuary on 24 Jan. 1532 for the death of Robert Boldyshe, and for the "cutt" of a staff [theft?].</t>
  </si>
  <si>
    <t>Coroner's memorandum that on 1 Feb. 1532 Grene took the Blackfriars church in Northampton, confessing to the coroner that on a certain night in September 1528 at Northampton he had burgled a shop and house of William Goughe, and stole some linens; he also burgled other shops in Northampton in December 1529. He abjured and was assigned Beverley. (His name does not appear in the Beverley register.)</t>
  </si>
  <si>
    <t>Beverley santuary register records that Galland sought sanctuary at Beverley on 1 Mar. 1532 for debt.</t>
  </si>
  <si>
    <t>Coroner's inquest (recorded on the KB coram rege roll) on 4 Apr. 1532 at Abingdon, Berkshire, over the body of John Mable, clerk. The jurors reported that Wode had attacked him on 3 Mar. 1532 in the abbot's great chamber in St. Mary's Abbey at Abingdon with a wood knife, giving him stab wounds from which Mable immediately died (note that the inquest seems to have taken place a month after the death). Wode immediately fled to sanctuary at Culham, in Oxfordshire (which, ironically perhaps, drew its sanctuary privileges as a dependent manor of Abingdon abbey). The jurors gave a detailed inventory of Wode's goods, and indicated that Wode's wife Anne Woode had them in her custody. She was thus summoned to King's Bench to answer for the goods, but (by her attorney) claimed she did not have the goods nor had ever had them in her possession, and the king's attorney agreed and she went sine die.</t>
  </si>
  <si>
    <t>Beverley sanctuary register records that Hoggeson sought sanctuary on 16 Apr. [1532?] for debt.</t>
  </si>
  <si>
    <t>TNA, KB 9/520, m. 12; KB 27/1087, rex m. 8; other references: McSheffrey, "Slaying of William Pennington."</t>
  </si>
  <si>
    <t>Coroner's memorandum that on 18 May 1532, at the church of the Assumption of the Virgin at Broadwater, Sussex, Clemence Smyth took sanctuary. She admitted that she had been a thief and a felon, because on 30 Apr. 1532 she had given birth to a certain "orphan," a girl child, at Broadwater, in a certain secret place called Calowesgarden, around noon, and then she crushed the infant under her feet and killed and murdered it. She refuses to come before the justices, and so sought to abjure, choosing the sanctuary of Beaulieu. She was branded and then put in to the custody of the constable of the hundred of Byrtford to lead her to Beaulieu.</t>
  </si>
  <si>
    <t>Coroner's memorandum that on 20 May 1532 Wrege took sanctuary at the church of St. Mary in West Wickham, confessing to the coroner that on 15 May he had broken into a close and stolen a horse. He abjured, and was assigned Beverley, and branded.</t>
  </si>
  <si>
    <t>Coroner's memorandum that on 7 Jun. 1532 Gydslowe took the parish church of Forton, Staffs., and confessed to the coroner that on 5 June he had broken into the close of William Gydslowe at Madeley, at night, and stole cattle. He abjured, and was assigned Westminster.</t>
  </si>
  <si>
    <t>Beverley sanctuary register records that Hether sought sanctuary on 15 Jul. 1532 for debt. (Thornley corrects the name from Fletcher to Hether.)</t>
  </si>
  <si>
    <t>Coroner's memorandum that on 12 Aug. 1532 More sought sanctuary at St. Mary's church in Lancing, Sussex, confessing to the coroner that on 18 Jul. at Yarmouth he had assaulted an unknown man and killed him, and that on 3 Aug. he had committed a burglary at Lancing. He abjures, choosing Beaulieu, and was branded.</t>
  </si>
  <si>
    <t>Beverley sanctuary register records that Fletcher sought sanctuary on 16 Sept. 1532 for debt.</t>
  </si>
  <si>
    <t>Coroner's memorandum that on 12 Oct. 1532 Wryght took the parish church of Brampton, Huntingdonshire, confessing to the coroner that on 30 Aug. 1532 he had burglarized a house at Stokewye [Stoke-cum-Quy?], Cambs. He abjured, was branded, and was assigned, "with his consent," the liberty of the sanctuary at Bewdley in Shropshire.</t>
  </si>
  <si>
    <t>Coroner's memorandum that on 25 Oct. 1532 at Rothwell, Yorks., Gawkeroger took the church at Rothwell, and confessed to the coroner that on 23 Aug. 1532 at night he had broken into a house at Astley, Yorks., and stole money and three girdles from a chest. He abjured, was branded, and chose the sanctuary of St. Wilfrid in Ripon.</t>
  </si>
  <si>
    <t>Beverley sanctuary register records that Harryngton sought sanctuary at Beverley on 20 Nov. 1532 for debt, felony, and murder.</t>
  </si>
  <si>
    <t>In the 1533 Westminster sanctuary census, Richard ap Davy was named as having entered for murder about two days before (i.e. ~30 May 1533).</t>
  </si>
  <si>
    <t>TNA, SP 1/238, fols. 72-73; C 82/741</t>
  </si>
  <si>
    <t>In the 1533 Westminster sanctuary census, John ap Howell was named as having entered for felony about one week before (i.e. ~24 May 1533).</t>
  </si>
  <si>
    <t>In the 1533 Westminster sanctuary census, Walter ap Howell was named as having entered for murder one day before (i.e. ~31 May 1533).</t>
  </si>
  <si>
    <t>In the 1533 Westminster sanctuary census, Davy ap John ap Ryse ap Meredith was named as having entered for felony, "and outlawed upon the same," three days before (i.e. ~29 May 1533).</t>
  </si>
  <si>
    <t>In the 1533 Westminster sanctuary census, Davy ap Ryse ap Madoke was named (along with John Johns) as having entered for felony two days before (i.e. ~30 May 1533).</t>
  </si>
  <si>
    <t>In the 1533 Westminster sanctuary census, John Johns was named (along with Davy ap Ryse ap Madoke) as having entered for felony two days before (i.e. ~30 May 1533).</t>
  </si>
  <si>
    <t>In the 1533 Westminster sanctuary census, Evan ap Ryse Vaughan was named as having entered for murder, "and outlawed upon the same," four days before (i.e. ~28 May 1533).</t>
  </si>
  <si>
    <t>In the 1533 Westminster sanctuary census, Walter Basset was named as having entered for murder one day before (i.e. ~31 May 1533).</t>
  </si>
  <si>
    <t>In the 1533 Westminster sanctuary census, Beadman was named as having entered as accessory to murder a quarter year before (i.e. ~early Mar. 1533).</t>
  </si>
  <si>
    <t>In the 1533 Westminster sanctuary census, Bemonde was named as having entered for debt.</t>
  </si>
  <si>
    <t>In the 1533 Westminster sanctuary census, Borle was named as having entered for murder, about a quarter year before (~early Mar. 1533).</t>
  </si>
  <si>
    <t>In the 1533 Westminster sanctuary census, John Brown was named as having entered for debt.</t>
  </si>
  <si>
    <t>In the 1533 Westminster sanctuary census, Brown was named as having entered as accessory to murder, about eight weeks before (~early Apr. 1533).</t>
  </si>
  <si>
    <t>In the 1533 Westminster sanctuary census, Clarke was named as having entered for murder, about a quarter of a year before (~early Mar. 1533).</t>
  </si>
  <si>
    <t>In the 1533 Westminster sanctuary census, Clemente was named as having entered for felony, about a quarter of a year before (~early Mar. 1533).</t>
  </si>
  <si>
    <t>In the 1533 Westminster sanctuary census, Hylton was named as having entered for murder, about a quarter of a year before (~early Mar. 1533).</t>
  </si>
  <si>
    <t>In the 1533 Westminster sanctuary census, Lawrence was named as having entered for murder, about eight weeks before (~early Apr. 1533).</t>
  </si>
  <si>
    <t>In the 1533 Westminster sanctuary census, Layn was named as having entered for debt.</t>
  </si>
  <si>
    <t>In the 1533 Westminster sanctuary census, Lesse was named as having entered as accessory to felony, three days before (i.e. ~29 May 1533).</t>
  </si>
  <si>
    <t>In the 1533 Westminster sanctuary census, Marshall was named as having entered for felony, about two weeks before (i.e. ~18 May 1533).</t>
  </si>
  <si>
    <t>In the 1533 Westminster sanctuary census, Martyn was named as having entered for felony, about a quarter of a year before (~early Mar. 1533).</t>
  </si>
  <si>
    <t>In the 1533 Westminster sanctuary census, Parkis was named as having entered for murder, about a quarter of a year before (~early Mar. 1533).</t>
  </si>
  <si>
    <t>In the 1533 Westminster sanctuary census, Swyfte was named as having entered for murder and felony, about a week before (~24 May 1533).</t>
  </si>
  <si>
    <t>In the 1533 Westminster sanctuary census, Syms was named as having entered for murder in his own defence, about three weeks before (~10 May 1533).</t>
  </si>
  <si>
    <t>In the 1533 Westminster sanctuary census, Sysstern was named as having entered for debt.</t>
  </si>
  <si>
    <t>In the 1533 Westminster sanctuary census, Tymberman was named as having entered for murder, about two days before (~30 May 1533).</t>
  </si>
  <si>
    <t>In the 1533 Westminster sanctuary census, West was named as having entered for debt.</t>
  </si>
  <si>
    <t>In the 1533 Westminster sanctuary census, Whafere was named as having entered as accessory to murder, about two weeks before (i.e. ~18 May 1533).</t>
  </si>
  <si>
    <t>In the 1533 Westminster sanctuary census, Whyte was named as having entered for debt.</t>
  </si>
  <si>
    <t>In the 1533 Westminster sanctuary census, Wodall was named as having entered for murder, one day before (i.e. ~31 May 1533).</t>
  </si>
  <si>
    <t>On 23 Sept. 1533, Archbishop of Canterbury Thomas Cranmer wrote to Cromwell asking him "to remember my kinsman John Padley, sanctuary man in Westminster."</t>
  </si>
  <si>
    <t>In a petition submitted to Thomas Cromwell as one of the king's council, Sybronde, who had been servant to Sir Robert Wingfield, knight, claimed that he had been robbed of £46 of his master's money, and then fled to sanctuary for fear of "his master's cruelty," as he took with him into the sanctuary £10 with which to support himself. He seeks Cromwell's help intervening with his master.</t>
  </si>
  <si>
    <t>Documents related to an attempt to settle a dispute amongst Italian merchants in London, now in the State Papers, indicate that Campucci had spent some time in sanctuary at St. Martin le Grand, c. 1533, until he reached a settlement with Antonio Dodo.</t>
  </si>
  <si>
    <t>In a petition to Cromwell as one of the king's council, James Bacon of London, alebrewer, complained that Robert Folses, barber and sanctuary man of St. Martin's, who "nightly cometh out into the parts where [Bacon] dwells," had convinced Henry Gatesford of London, fustian shearer, to "inveigle and carry away" a 16-year-old female servant, along with 25s in money, from Bacon.</t>
  </si>
  <si>
    <t>In Chancery bill from 1533-38, widow Elizabeth Erswik complains that she has been sued in Stafford for a debt owed by Ralph Erswik, her son, who has "now fled out of the Contrey to saintuare as it is said."</t>
  </si>
  <si>
    <t>In a Chancery bill from 1533-38, John Norton complains about his brother, Thomas Norton, who is at the time in "the sentuarye of Bewdley" with £200, but will not recompense his brother for expenses. This could also be Beaulieu abbey.</t>
  </si>
  <si>
    <t>In a Chancery bill datable 1533-38, John Jakes complains that the bailiff of the abbot's liberty in Westminster, William Holmes, took a bribe to allow Stroder to escape arrest for debt and take sanctuary.</t>
  </si>
  <si>
    <t>Beverley sanctuary register records that Doune took sanctuary on 4 Jan. 1533 for felony.</t>
  </si>
  <si>
    <t>Coroner's memorandum that Smyth took the church of St. Mary at Ashwell, Herts., on 8 Jan. 1533, confessing that on 4 Jan. he had broken into the close of John Nele at Hendon and stolen a horse. On 7 Jan. he was arrested at Ashwell for the theft and put into the stocks, but because of the negligence of Henry Bygrave, who had arrested him, he escaped, and he fled into the sanctuary as above. He abjured, was branded, and chose Westminster.</t>
  </si>
  <si>
    <t>Coroner's memorandum that on 15 Jan. 1533 Con took the church of St. Mary Magdalen at Newark and confessed to the coroner that on 10 Jan. 1533 he had broken into the close of Ellen Bristowe at Malebeck [Maplebeck?], Notts., and stole two head of cattle worth 30s, and took them to Newark and sold them there. Abjured and chose Beverley.</t>
  </si>
  <si>
    <t>Beverley sanctuary register records that Lambe took anctuary on 28 Jan. 1533 for treason against the lord king's body, and for having broken out of the king's gaol. This entry is erased in the MS, perhaps because it was determined that he could not seek the privilege for sanctuary (although sanctuary was not formally barred for traitors until a 1534 statute). Lambe may be the man by the same name who was a messenger for William Neville, the poet who was accused in late 1532 and early 1533 of treason (for prosphesying the death of Henry VIII); see ODNB article for William Neville.</t>
  </si>
  <si>
    <t>Beverley sanctuary register records that Dalley sought sanctuary on 12 Feb. 1533 for debt.</t>
  </si>
  <si>
    <t>Beverley sanctuary register records that Robynson sought sanctuary on 21 Feb. 1533 for debt.</t>
  </si>
  <si>
    <t>TNA, KB 9/523, mm. 105-6; KB 27/1087, plea m. 17; KB 27/1105, rex m. 2; TNA, KB 29/166, m. i, 1.</t>
  </si>
  <si>
    <t>Coroner's memorandum that on 21 Apr. 1533 Henour entered the church of St. Peter the Apostle at Leominster, confessing on 22 Apr. that he feloniously slew Emelyne, late the wife of Hugh Cosyn; he told the coroner that 21 Apr. he had been in his own house beating his own wife, and accidentally struck Emelyne. She died the following day [?22 Apr., the day after he sought sanctuary?], and he does not want to say or confess anything else. He abjured, choosing "the privilege of the sanctuary of Beaudeley," presumably Bewdley, Shropshire, although possibly Beaulieu.</t>
  </si>
  <si>
    <t>On 29 Jul. 1533, Arnolde offered a deposition from within the sanctuary of "Beowle," "beffore divers men dwellyng in the seid Sentary," regarding a prison breakout on 2 May 1533 from Ilchester, Somers.; he had been one of the prisoners, and fled from there to sanctuary.</t>
  </si>
  <si>
    <t>Coroner's inquest 6 May 1533 over the body of Christopher Gretehede; jurors reported that Toller had on 5 May 1533 attacked Gretehede and killed him, fleeing after the felony to the church of Catterick, Yorks. A coroner's memorandum dated 9 May 1533 stated that Toller took the church of Catterick on 9 May 1533, confessing the above murder. He abjured, choosing the sanctuary at Durham.</t>
  </si>
  <si>
    <t>Coroner's memorandum that on 11 May 1533 Asshest sought sanctuary at the church of St. Mary, Southwell, Notts. He confessed to the coroner that on 31 Mar. 1533 in the forest of Chernwood near Woodhouse in Leics., he broke into a close and stole five horses, taking them to the towns of Bridgeford and Newark on Trent and selling them for 26s 8d. He also committed another robbery with Robert Awmbery on 2 May 1533 in the same forest, stealing nine horses worth 60s. He abjured, choosing Beverley, and was branded. (He is not in the Beverley register.)</t>
  </si>
  <si>
    <t>Coroner's memorandum that on 16 Jul. 1533 Canturcelly sought sanctuary at the Greyfriars church in the suburbs of Hereford. Canturcelly confessed to the coroner that on that same day in Hereford he had broken into the home of Richard Forde and stolen a silver chalice worth 20s from the goods of John Unett, which was then in the custody of Richard Forde, and two kerchiefs worth 12d. He abjured, seeking the privilege of the sanctuary of "Beauley" -- geographically more likely Bewdley, Shropshire, but perhaps Beaulieu.</t>
  </si>
  <si>
    <t>Beverley sanctuary register records that Cooke sought sanctuary at Beverley on 22 Jul. 1533 for murder.</t>
  </si>
  <si>
    <t>Beverley sanctuary register records that Shepman sought sanctuary on 19 Aug. 1533 for felony.</t>
  </si>
  <si>
    <t>Beverley sanctuary register records that Rokeby sought sanctuary on 5 Nov. 1533 for a debt of £200.</t>
  </si>
  <si>
    <t>Coroner's inquest 5 Dec. 1533 in the liberty of the bishop of Winchester over the body of Robert Bendbowe. The jurors reported that on 3 Dec. around 7 pm Nobyll attacked Bendbowe and gave him a wound from which he died the following day. Afterwards Nobyll immediately fled to Westminster.</t>
  </si>
  <si>
    <t>Amongst the state papers is the confession of Sare, dated 1534, identified as in sanctuary at Westminster; he had been acquitted of a piracy charge at Exeter, and served in military capacities in the north of England, at Beaumaris castle in Wales, and at sea from Brittany to the Orkneys. Not clear why he was in sanctuary.</t>
  </si>
  <si>
    <t>Sir Giles Strangways writes to Cromwell 9 Apr. 1534 about other matters, and adds a note asking Cromwell to "remember" his kinsman William, in sanctuary at Westminster, for his pardon. "It will be a sufficient example to him to behave henceforth as a true man."</t>
  </si>
  <si>
    <t>Beverley sanctuary register records that Townerowe sought sanctuary on 8 Feb. 1534 for a debt of £100 in the city of London.</t>
  </si>
  <si>
    <t>Beverley sanctuary register records that Day took sanctuary on 21 Mar. 1534 as the pledge for a sum of £100 for many unknown men.</t>
  </si>
  <si>
    <t>York Greyfriars</t>
  </si>
  <si>
    <t>Coroner's inquest on 31 Mar. 1534 at Warwick Bridge in the parish of Wetheral, Cumbria, over the view of the body of John Hylton. The jurors reported that on 30 Mar. 1534 around 8pm a certain John Usley of Warwick Bridge assaulted and killed Hylton, murdering him. He fled afterwards to the sanctuary of the priory of Wetharal, to the default of the townspeople; he took with him into sanctuary a heifer worth 3s.</t>
  </si>
  <si>
    <t>Coroner's memorandum that at Cambridge within the liberty of the town on 6 May 1534 William Nupton, late scholar of Cambridge University, took the parish church of St. Peter by the Castle at Cambridge. He confessed to the coroner that on 3 May 1531 at the town of Hay between Hereford and Brekenoke in Wales he assaulted a certain Ryse Floued, Welshman, and killed him. He abjured and chose Beaulieu in Hampshire and was branded.</t>
  </si>
  <si>
    <t>Beverley sanctuary register records that Prior took sanctuary on 5 Jun. 1534 for debt.</t>
  </si>
  <si>
    <t>Beverley sanctuary register records that Robson took sanctuary on 20 Jun. 1534 for debt.</t>
  </si>
  <si>
    <t>Coroner's inquest 6 Jul. 1534 over the body of John, a labourer, servant of Richard Robyns at Cranfield, who was killed by Harryson; a note in a different hand at the bottom indicates that Harryson abjured. Coroner's memorandum (same coroner, Robert Stokeley) that on 11 Jul. 1534 Harryson took the parish church of Cranfield, Beds., and confessed the above homicide. He abjured, was branded, and was assigned Bewdley in Shropshire. The King's Bench controlment roll indicates that he was outlawed in Hillary term 1536.</t>
  </si>
  <si>
    <t>Beverley sanctuary register records that Warren sought sanctuary on 20 Jul. 1534 for debt.</t>
  </si>
  <si>
    <t>Coroner's memorandum that on 20 Jul. 1534 John Graye took the parish church of St. Mary of Northill, Beds. He confessed to the coroner that with Robert Baylle of Eaton in Beds., yeoman, he had broken into a close at Sutton on 20 Jun. 1534 and stolen two horses. He abjured, was branded, and was assigned Colchester Abbey.</t>
  </si>
  <si>
    <t>Beverley sanctuary register records that Wardson sought sanctuary on 8 Jul. 1534 for debt.</t>
  </si>
  <si>
    <t>Beverley sanctuary register records that Smyth sought sanctuary on 10 Oct. 1534 for debt.</t>
  </si>
  <si>
    <t>Beverley sanctuary register records that Jakson sought sanctuary on 28 Nov. 1534 for felony.</t>
  </si>
  <si>
    <t>Beverley sanctuary register records - with no date, the entry falling between entries dated Dec. 1535 and July 1536 - that Blackett sought sanctuary for felony and murder.</t>
  </si>
  <si>
    <t>George Tadlowe's biography as an MP in the History of Parliament notes that in 1535 he took sanctuary at Westminster for debt, due to money problems with his import business based in Bordeaux (wine and haberdashery), exacerbated by shipwrecks. He reached an agreement with his creditors while he was in sanctuary (although he later argued that the agreement had been breached by one of the creditors). He went on to a prosperous career, sitting as MP in Edward's and Mary's reigns.</t>
  </si>
  <si>
    <t>Coroner's memorandum that at Barnwell in the liberty of the city of Cambridge, on 4 Feb. 1535, Alice Walker took the priory church of St. Giles at Barnwell. She confessed to the coroners that she had broken into the close of Geoffrey Rankyn of Cambridge, burgher, and stole 14s in money, a kirtle, and other linens. She abjured, was branded, and was assigned, with her consent, Westminster sanctuary.</t>
  </si>
  <si>
    <t>Taking church
Abjuration to Chartered Sanctuary</t>
  </si>
  <si>
    <t>Abjuration to Chartered Sanctuary</t>
  </si>
  <si>
    <t>Taking church
Abjuration
Abjuration to Chartered Sanctuary</t>
  </si>
  <si>
    <t xml:space="preserve">Taking church
Abjuration to Chartered Sanctuary
</t>
  </si>
  <si>
    <t>Chartered Sanctuary
Taking church
Abjuration to Chartered Sanctuary</t>
  </si>
  <si>
    <t>Abjuration to Chartered Sanctuary
Taking church</t>
  </si>
  <si>
    <t>Coroner's memorandum that on 29 May 1535 Hancokis took sanctuary in the church of the monastery of St. Mary in Coventry. He confessed to the coroner that at Pocklington in Yorkshire he had stolen a horse. He sought to abjure to the sanctuary of St. Peter at Westminster and this was granted to him.</t>
  </si>
  <si>
    <t>Coroner's inquest in the parish of All Hallows, Bread Street, City of London, on 30 Jun. 1535, over the body of Richard Rowe of London, merchant tailor. The jurors reported that on 29 Jun. Rowe was on the king's road in Bread Street around 5 am, when Richard Alyn of London, haberdasher, son of Roger Alyn, citizen and haberdasher, attacked Rowe with a sword. The jurors also reported that William Betts of Gloucester, yeoman, also attacked Rowe with a staff, and together they gave Rowe mortal blows from which he died the following day. Betts was arrested for the felony, but Alyn fled for the felony to St. Martin le Grand.</t>
  </si>
  <si>
    <t>Beverley sanctuary register records that Crole sought sanctuary on 10 Jul. 1535 for the murder of a certain Burton of Wistow, for which he was indicted.</t>
  </si>
  <si>
    <t>Beverley sanctuary register records that Byng sought sanctuary on 10 Aug. 1535 because on 10 Oct. 1534 he had fled to the church of St. Michael at Basingstoke, Hants., for felony and murder, and then had abjured from the church to Beverley. (This is a long gap between abjuration and arrival at Beverley.)</t>
  </si>
  <si>
    <t>Coroner's inquest at Berkswell, Warws., on 25 Nov. 1535, over the body of William Croke. The jurors reported that on 23 Nov. 1535 at 9pm Acres had assaulted Croke, giving him a wound from which he languished until the following day, when he died. Croke immediately fled to "the privilege of St. John the Baptist in Balsall," a Hospitaller preceptory. The King's Bench controlment roll indicates that Acres was outlawed on 2 Jun. 1537.</t>
  </si>
  <si>
    <t>Beverley sanctuary register records that William Whithause sought sanctuary on 23 Dec. 1535 for felony. He is presumably related to John Whithause [ID #759] who sought sanctuary the same day.</t>
  </si>
  <si>
    <t>Beverley sanctuary register records that John Whithause sought sanctuary on 23 Dec. 1535 for felony. He is presumably related to William Whithause [ID #758] who sought sanctuary the same day.</t>
  </si>
  <si>
    <t>Beverley sanctuary register records that Westwood sought sanctuary on 23 Dec. 1535 for debt.</t>
  </si>
  <si>
    <t>Beverley sanctuary register records that Constable sought sanctuary on 23 Dec. 1535 for felony.</t>
  </si>
  <si>
    <t>Beverley sanctuary register records that Tennant sought sanctuary on 23 Dec. 1535 for felony and murder.</t>
  </si>
  <si>
    <t>TNA, KB 9/1065, m. 56; KB 29/169, m. 26</t>
  </si>
  <si>
    <t>1536-05-01</t>
  </si>
  <si>
    <t>Coroner's memorandum that on 1 May 1536 Alan took the church of Osborn, West Riding, Yorkshire. He confessed to the coroner that on 29 Apr. 1536 at Branholme in the West Riding he had stolen a horse. He sought to abjure, was branded, and chose Beverley. (His name does not appear in the Beverley register.)</t>
  </si>
  <si>
    <t>Beverley sanctuary register records that More took sanctuary on 1 Jun. 1536 for debt.</t>
  </si>
  <si>
    <t>Beverley sanctuary register records that Phelyp sought sanctuary on 10 Jul. 1536 for debt.</t>
  </si>
  <si>
    <t>Coroner's inquest 7 Nov. 1536 at Southwark over the body of Henry Skrevyn of Southwark, yeoman. The jurors reported that on 4 Nov. Skrevyn had been within the town of Southwark about 7pm when Webbe and William Loggett of Southwark, yeoman, assaulted and killed him. Loggett was arrested at the scene and taken to King's Bench prison, but Webbe fled to St. Martin le Grand for sanctuary. Loggett was acquitted at trial in Easter 1537, but the King's Bench controlment roll indicates that Webbe was outlawed.</t>
  </si>
  <si>
    <t>The King's Bench controlment roll indicates that Kelay abjured in Yorkshire "for certain felonies and trespasses."</t>
  </si>
  <si>
    <t>The King's Bench controlment roll indicates that Reynold abjured in Derbyshire "for certain felonies and trespasses."</t>
  </si>
  <si>
    <t>William Stapleton, a Yorkshire gentleman who would go on to be MP and who claimed to have been coerced into helping lead the Northern Rebellion, testified (his deposition surviving in the State Papers) that a certain Barton was as "a naughty fellow, a sanctuary man of Beverley and a common picker." Stapleton suspected Barton of being involved in stealing from the common stores, and made an example of him by tying him "by the middle with a rope to the end of [a] boat, and so hauled [him] over the water," several times holding his head under the water with an oar. He was then banished from the rebels' company. Barton is not in the Beverley register.</t>
  </si>
  <si>
    <t>In September 1537, the abbot of Westminster and Anthony Denny were charged by Cromwell with inquiring amongst sanctuary seekers at Westminster and others in the vicinity regarding circulation of a scurrilous rumour about the king and his alleged "taking" of the "wench" of the Westminster sanctuary's keeper, William Webbe. (The inquiry found the rumours to have no basis.) Johnson was amongst among the sanctuary men examined.</t>
  </si>
  <si>
    <t>In September 1537, the abbot of Westminster and Anthony Denny were charged by Cromwell with inquiring amongst sanctuary seekers at Westminster and others in the vicinity regarding circulation of a scurrilous rumour about the king and his alleged "taking" of the "wench" of the Westminster sanctuary's keeper, William Webbe. (The inquiry found the rumours to have no basis.) Robyns was amongst among the sanctuary men examined.</t>
  </si>
  <si>
    <t>Beverley sanctuary register records that Underhyll took sanctuary on 23 May 1537 for a debt of £5.</t>
  </si>
  <si>
    <t>Beverley sanctuary register records that Caunton sought sanctuary on 23 May 1537 for debt.</t>
  </si>
  <si>
    <t>1537-11-12</t>
  </si>
  <si>
    <t>The King's Bench controlment roll indicates that Bulloke abjured from Yorkshire "for certain felonies and trespasses."</t>
  </si>
  <si>
    <t>The King's Bench controlment roll indicates that Adam abjured from Buckinghamshire "for certain felonies."</t>
  </si>
  <si>
    <t>Crowche petitioned the Court of Requests because he took sanctuary at Westminster for "fere" of his master's "crueltie of imprisonment," and his master -- Nicholas Gibson, a London grocer and one of the sheriffs of London -- had come to the sanctuary to negotiate with him there to settle what Crowche owed him, a deal arbitrated by William Webbe, "archedekon of the sayde sanctuary or custos of the same," who took a fee of 40s for his services as arbitrator. Crowche says he gave his assent to the agreement so that he could leave sanctuary, a "place of messery," but now he would like the agreement renegotiated in his favour to take into account other things.</t>
  </si>
  <si>
    <t>According to Westminster Abbey's rental record for St. Martin le Grand, the abbot leased a chamber in the late 1530s to "William Selbe, seyntory man," who from other records appears to have been a debtor. By the 1540s, Selby had become an assistant to the constable in the precinct according to some Chancery records.</t>
  </si>
  <si>
    <t>At the Suffolk peace sessions at Woodbridge on 16 Jan. 1538, Wade was indicted for horse theft at Little Stoneham. Brought to the bar, he pleaded sanctuary, claiming that on 4 January 1538, he had sanctuary at Barham parish church in Suffolk for a horse theft, but was dragged from the church by 4 men and put into custody. The question was put to a jury, which found that he had indeed taken sanctuary and he was restored there. On 19 Jan., the coroner came and he abjured to Westminster. He was, however, found outside sanctuary by Trinity 1539; he pleaded clergy, but was committed to prison while judges deliberated. Then in Michaelmas 1540 he pleaded the general pardon of 1540.</t>
  </si>
  <si>
    <t>abjurers, 1400-1499</t>
  </si>
  <si>
    <t>church-takers, 1400-1499</t>
  </si>
  <si>
    <t>Chartered sanctuary</t>
  </si>
  <si>
    <t>Beverley sanctuary register records that Clerk sought sanctuary on 13 May 1538 for a debt of £85 that a certain John Phelyppes owed to William Penny, gentleman of "Scyarn," Dorset, for which debt Clerk had stood as surety. </t>
  </si>
  <si>
    <t>Beverley sanctuary register records that Owen sought sanctuary on 17 June 1538 for the homicide and death of a certain [blank] Abard, gentleman.</t>
  </si>
  <si>
    <t>Beverley sanctuary register records that Brye sought sanctuary on 1 July 1538 for debt.</t>
  </si>
  <si>
    <t>Beverley sanctuary register records that Bell sought sanctuary on 4 Oct. 1538 for debt.</t>
  </si>
  <si>
    <t>Beverley sanctuary register records that Lemyng sought sanctuary on 12 Nov 1538 for debt.</t>
  </si>
  <si>
    <t>Beverley sanctuary register records that Appleby (Abpulbye) took sanctuary on [blank] Jan. 1539 for debt.</t>
  </si>
  <si>
    <t>Beverley sanctuary register records that Culyng [Cwlyng] sought sanctuary on 1 Apr. 1539 for a debt of £30.</t>
  </si>
  <si>
    <t>Coroner's inquest 15 Jul. 1539 in the parish of St. Benet Fink, London, over the body of John de Ordoma, Spanish merchant. The jurors found that he had been killed by John Caryon, yeoman of London, alias the servant of Alvarowe de Astudelio, Spanish merchant, in the courtyard of Fernando de Verdesey's house, Spanish merchant, in the parish of St. Benet. Following the murder, Caryon fled to Westminster. He appeared at King's Bench on 12 Nov. 1539 and presented a pardon, dated 1 Oct. 1539, along with letters close dated 3 Nov. 1539 indicating he had given sufficient security.</t>
  </si>
  <si>
    <t>Beverley sanctuary register records that Faylles sought sanctuary on 13 Oct. 1539 for debt.</t>
  </si>
  <si>
    <t>At gaol delivery at Guildford castle on 13 Feb. 1540, Anthony Spencer was indicted for the homicide of John Morres, whom Spencer, together with Richard Sturbryge or Trobryge of Southwark, weaver, and John Colyns of Southwark, barber, had assaulted and killed on 19 Oct. 1539, robbing £17 belonging to William Davys, clerk, from his body. Spencer, at gaol delivery, pleaded sanctuary, claiming that he had gone to Westminster to take sanctuary on 1 Nov., and had been registered by the official there, William Webbe. On 14 Nov., however, he was extracted forcibly from the sanctuary by Webbe, on the orders of Thomas Cromwell. At KB, he pleaded not guilty to the felony and he pleaded to be restored to his sanctuary. The judges did not rule on his plea, and he was returned to prison as they advised themselves, and apparently stayed there from Hillary 1540 until 15 May 1544, when he appeared again at King's Bench, and again made his sanctuary plea. On this occasion the king's attorney acknowledged that his sanctuary plea was true, and that he had been improperly extracted on Cromwell's orders, and Spencer was duly and ceremoniously handed over to William Webbe, back into the safety of Westminster sanctuary. On 28 Jul. 1544, he was pardoned.</t>
  </si>
  <si>
    <t>Helmholz cites a marriage case in the archiepiscopal court of York in 1540, where the veracity of a witness was impugned because he had taken sanctuary at Ripon for murdering his wife. (Helmholz's reference: Malthous c. Sele (1540), Borthwick Institute, CPG 3272)</t>
  </si>
  <si>
    <t>Coroner's memorandum, 31 Mar. 1540, at Fewston in the forest of Knaresborough, Yorks., that Porter took the parish church of Fewston and confessed to the coroner that on 19 Dec. 1528 at Lancaster he had killed John Huton of Lancaster, labourer. He abjured, was branded, and chose the sanctuary of Ripon.</t>
  </si>
  <si>
    <t>Coroner's memorandum 23 Jun. 1541 at Bledlow, Bucks., that Crippis had taken the parish church at Bledlow. He confessed to the coroner that on 20 Jun. 1541 he had stolen a horse at Stratton Audeley, Oxon., from one Thomas Kyng. He abjured, was branded, and the coroner assigned Crippis (with his consent) the liberty of the City of Norwich.</t>
  </si>
  <si>
    <t>Coroner's inquest in the bishop of Winchester's liberty in Southwark, 26 Apr. 1542, over the body of Humphrey Taylour of London, yeoman. The jurors found that Sybbell killed Taylour in self-defence when Taylour attacked him in a furious rage. Sybbell then fled to Westminster to take the privilege of the church there. In June 1542, Sybbell gave himself up to the custody of the Marshal of the Marshalsea, and in November he appeared in court and presented a pardon, dated 3 Nov. 1542.</t>
  </si>
  <si>
    <t>Coroner's inquest 8 Jul. 1542 at Burgh under Stanmore, Westmorland, over the body of William Kerk. The jurors found that Kerk had been killed by Rud and that after the killing Rud fled to the parish church of St. Michael in Burgh where he took sanctuary. He remained in the church until 30 Jul., on which day he abjured "by the custom of the realm" -- but the record does not indicate anything further, suggesting perhaps that Rud was permitted to go into exile rather than to proceed to a statutory sanctuary. A note at the bottom of the report submitted to KB indicates that the coroner was to be prosecuted for the defective verdict.</t>
  </si>
  <si>
    <t>Coroner's memorandum at Culmington, Shropshire, 22 Jul. 1542, that Arthur took the cemetery of the church of Culmington. He confessed to the coroner that in June he had stolen a horse from John Smyth at Woodhouse, by Cleobury Mortimer. He abjured and chose the sanctuary of the city of Wells.</t>
  </si>
  <si>
    <t>In a Chancery suit, John Monnes or Mundes of London, ironmonger, complained that Hasilwood had cheated him and his partner Henry Rigby over a £40 purchase of wine, 1 Jun. 1553; Hasilwood had then fled to sanctuary at Westminster and hidden himself there, so that they could have no remedy. Following that, Hasilwood fled to parts unknown.</t>
  </si>
  <si>
    <t>Chronicler Henry Machyn reported that on 6 Dec. 1556, the abbot of Westminster went on a procession with his convent, and preceding him went "all the sanctuary men with cross keys on their garments." Amongst them was a "thief that did belong to one of Mr. Comptroller's servants, who did kill Richard Eggyllston, the controller's tailor, at the Long Acres back side Charing Cross." The comptroller of the household from 1553 was Sir Robert Rochester.</t>
  </si>
  <si>
    <t>Minutes of the privy council 11 Jan. 1555 record that a letter was to be sent to the master of the Savoy, ordering him to deliver up one Thomas Burley, a prisoner attainted for wilful murder, who had lately escaped from Newgate and had gone into sanctuary at the Savoy. He was to be taken back to the keeper of Newgate.</t>
  </si>
  <si>
    <t>Minutes of the Privy Council on 16 Aug. 1556 record that a letter was to be sent to the dean of Westminster to keep John Bennet and John Williamson in safe ward so that they should be available when called for; Bennet and Williamson had escaped from prison and had taken sanctuary at Westminster.</t>
  </si>
  <si>
    <t>In a Chancery suit, Thomas Smythe of Birmingham alleged Estwicke, a wealthy merchant of Bewdley, went into Westminster sanctuary fraudulently in order to prevent creditors from collecting debts; once in sanctuary he signed over all his goods to his brother-in-law, Henry Segewick of Sutton Coldfield, to confound his creditors.</t>
  </si>
  <si>
    <t xml:space="preserve">Minutes of the privy council 28 Jul. 1557 record that a letter was to be sent to the abbot of Westminster, ordering that Edmond Vaughan, then in the sanctuary, charged with diverse felonies but willing to confess only one of them, was to be delivered to the constable of the Tower for further examination on the felony. Vaughan was to be restored back to the sanctuary after the examination "if it shall be his right so to be." The abbot was to keep this matter secret. Another letter was to be written to the constable of the Tower to receive Edward Vaughan from the abbot for the aforesaid purpose. Chronicler Henry Machyn recorded that "Mr. Waxham," who seems to be the same as Edmond or Edward Vaughan, had fled to sanctuary at Westminster in 1557 after escaping from the Tower. The abbot surrendered him on 29 Jul. 1558, bringing him through London to the Tower. In August, he broke out of the tower again and again went to sanctuary at Westminster. On 15 Sept. -- perhaps having again been surrendered by the abbot? -- Waxham was "restored unto Westminster to sanctuary again." </t>
  </si>
  <si>
    <t>Beverley sanctuary register records that Typan sought sanctuary for debt (n.d.; between entries dated 1503 and 1506 - assigned to 1504).</t>
  </si>
  <si>
    <t>Beverley sanctuary register records that Wilson acknowledged that he killed George Tregot at Kirkby in the county of Ely; n.d., between two entries dated 1487 and 1488.</t>
  </si>
  <si>
    <t>A Chancery precedent book records the case of Edward Wyrley, who was in the king's custody and brought before the king's court on the Wednesday following the quindene of Easter "in the same term" (but not specified -- in between entries dated Hillary 1446 and Michaelmas 1449). Wyrley claimed that in the first week of Lent he had been at Westminster in the sanctuary until he was forcibly removed by John Davy of Shropshire, yeoman, and others. And he sought to be restored to the sanctuary. Thomas Greswold for the lord king said that he had been found outside the sanctuary and on the king's road and was taken there. A note indicates he was hanged.</t>
  </si>
  <si>
    <t>In an undated Chancery bill -- likely very early, c. 1400, by its form and language (French) -- John Aleyn plaintiff indicates he had gone into sanctuary at Westminster over debt to John Ludlowe; he came out when Ludlowe promised him respite of payment but then was arrested anyway.</t>
  </si>
  <si>
    <t>In an undated chancery bill (with no address), a husband and wife (name unclear due to damage) complained that John Goldsmyth, executor of the wife's father's will, had not delivered her inheritance, but had taken all the father's goods into sanctuary with him at St. John's Abbey in Colchester. He was out of sanctuary recently in Colchester and was arrested.</t>
  </si>
  <si>
    <t>In a damaged Chancery bill, plaintiff Roger Bes... indicated that he was a sanctuary man at Westminster, and that he has been cited before the mayor of London by William Paston, esq. Date range 1486-1493, or 1504-1515. If this is William Paston IV (b. 1479), then more likely to be the later dates.</t>
  </si>
  <si>
    <t>Coroner's memorandum 5 Nov. 1395 at St. Stephen's church within the palace at Westminster, that Bone took sanctuary there. He confessed to the coroner that in September 1392 he had robbed a man on horseback at Charing Cross of 20d in money. The townspeople were enjoined to keep Bone under safe watch (no indication of abjuration).</t>
  </si>
  <si>
    <t xml:space="preserve">Coroner's memorandum 30 Apr. 1397 at the church of St. Martin Outwich in London that Stokes took sanctuary there. He confessed to coroner that he had feloniously killed Nicholas Wodyngton, esquire, with a poleax, because of contumelious words between them. At a coroner's inquest 1 May 1397 over Wodyngton's body, the jurors give the same verdict, and indicated that the quarrel was about money Wodyngton owed Stokes. There is no indication on either record that he abjured. In 1402 Stokes appeared before King's Bench and the acknowledgement of his felony was used to give him a sentence of death, but the king, through his sergeant-at-arms John Herteshorn, commanded the justices not to proceed to execution and instead pardoned him. </t>
  </si>
  <si>
    <t>The archdeacon of Westminster wrote to the king to argue that Draper, a clerk who had taken the privilege of the sanctuary, could not be taken from the sanctuary without violating the sanctuary.</t>
  </si>
  <si>
    <t>Record on patent roll that Colfyn was pardoned 18 March 1402 for "all felonies committed by him, except treason, murder, and rape, and of all abjuration of the realm made on account of these."</t>
  </si>
  <si>
    <t>Jurors at Westminster in October 1403 present that Cusak stole a horse at "Woxebrygge" (Uxbridge?) from an unknown man and then fled to St. James in the Fields where he confessed the felony to the coroner. The coroner left three constables to guard Cusak at the church, but the next night William Cave, chaplain, came with force and arms and stated that "the aforesaid church has such liberty that no minister of the king for any felonies of the king may come into the church to keep watch or guard any felons, on pain of excommunication." He assaulted the constables and locked them out of the church, and allowed Cusak to escape. At King's Bench in Michaelmas 1403, William Cave was pardoned for allowing the felon to escape.</t>
  </si>
  <si>
    <t>Two records - Middlesex jurors' presentment and coroner's memorandum - that Edmund Bisshop had been arrested on suspicion of theft in Tottenham. The constable of Tottenham put him in the stocks, but two days later he escaped and fled to the parish church. There he acknowledged to the coroner having burglarized a house in Harlow, Essex, and he abjured.</t>
  </si>
  <si>
    <t xml:space="preserve">Kempe in his 1825 history of St. Martin le Grand gives the case of Henry Kneve, a thief, who fled to SMLG after stealing plate from a church; took sanctuary at SMLG and brought his goods with him and then fled the precinct leaving behind his goods, which were then seized by the dean's offices as waif. Kempe does not give a reference, and I have not found this case elsewhere so far. </t>
  </si>
  <si>
    <t>At peace sessions in Hertfordshire, jurors report that William Grisco (#1693), John Mille (#1694), and Thomas Downe (#1695) all broke out of Hertford gaol and then they fled to "the church of the priory of Hertford in the town of Amwell" (Amwell was a manor belonging to Hertford priory). They then, from negligence of the townspeople of Amwell, subsequently all escaped from that church.</t>
  </si>
  <si>
    <t>Two records -- coroner's inquest and inquest before London sheriffs -- report that three men from Cheshire and Derbyshire lay in wait for and killed Nicholas Blundell, a gentleman from Guernsey, on 7 May 1419 in London. One of the three, Henry Malbon, fled to sanctuary at St. Mary Woolchurch, while the other two were arrested.</t>
  </si>
  <si>
    <t>Coroner's memorandum that Ermitage had taken church at St. Saviour's in Bermondsey on 1 Feb. 1425, and confessed various thefts to the coroner. There is no indication of abjuration. A writ dated 13 May 1427 had asked for the record to be delivered to KB, and a note on the memorandum indicates he was in the Marshalsea.</t>
  </si>
  <si>
    <t>Wawe</t>
  </si>
  <si>
    <t>The London Plea and Memoranda Roll records the release of apprentice John Holam from his contract with Reginald Grasseford, tailor, because Grassford had withdrawn to sanctuary at St. Martin le Grand. That debt was the reason for Grasseford's sanctuary is surmised from context.</t>
  </si>
  <si>
    <t>The London Plea and Memoranda Roll records the release of apprentice Richard Hayward from his contract with John John, mercer, because John had withdrawn to sanctuary at St. Martin le Grand. That debt was the reason for John's sanctuary is surmised from context.</t>
  </si>
  <si>
    <t>Coroner's memorandum that Somerhill took church at All Hallows the Great in London on 3 Oct. 1437 and confessed to the coroner that in early September he had broken into the house of Henry Chadirton, gentleman, and stolen various pieces of clothing. No indication of abjuration. The indictment notes he was in custody in the Marshalsea.</t>
  </si>
  <si>
    <t>Inquiry to be made in Derbyshire whether Henry Russell, vicar of the church of "Dobbrygge," and John Russell, yeoman, of the same, in 1453-54 broke into the house of John Halle, assaulting him and beating him, and then fleeing to the church.</t>
  </si>
  <si>
    <t>Delvis (identified as son and heir to Sir John Delvis)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</si>
  <si>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Durham sanctuary register records that Brown sought sanctuary on 26 July 1477, because on 12 Oct. 1459, at Leyburn by Middleham in Coverdale, York Diocese, he assaulted Thomas Carter, who was riding and holding his three-year-old son before him, and as a result of this assault Carter quickly dismounted from the horse, which caused his son to fall to the ground, and the horse stepped on the child and crushed him. The son died two days later. And thus Brown acknowledged that he was guilty of the death of the child, and thus wishes to seek the immunity of the church.</t>
  </si>
  <si>
    <t>Durham sanctuary register records that on 21 August 1478, Yonge sought sanctuary, acknowledging that he was responsible for and guilty of the death of a certain Richard Carter, recently bailiff of Boroughbridge, because on 17 Aug 1478, at Ferrensby by Knareseborough he killed Carter with a sword in self-defence.</t>
  </si>
  <si>
    <t>Beverley sanctuary register records that Boys sought sanctuary at Beverley on 24 May 1478 for the death of Dom Baxter, monk of the Cistercian order at Jervaulx in Yorkshire, killed at Durham on 12 April by John Boys.</t>
  </si>
  <si>
    <t>Durham sanctuary register records that Jennyn on 15 Apr. 1479 sought sanctuary because on the Tuesday previous (11 Apr.), at "Ankirkirk" in Richmond, Yorkshire, he violently threw a rock and hit William Markyndale, tailor, fatally in the head, and thence within three days Markyndale died.</t>
  </si>
  <si>
    <t xml:space="preserve">Durham sanctuary register records that on 18 Sept. 1479 Branthwayt sought sanctuary because on 6 Jan. 1478, at Sedbergh, Cumbria, he assaulted a certain Thomas Lupton and with a dagger feloniously stabbed him in the stomach, whence Lupton died, "as it is said." See also John Riddyng, Richard Riddyng, and Christopher Bowre, seeker IDs #17, #18, and #20, who sought sanctuary for the same homicide as accessories. </t>
  </si>
  <si>
    <t>Durham sanctuary register records that on 6 Dec. 1479 Midilton sought sanctuary because he, on 16 Nov. last past, at "Telesyd" in the parish of Kirkby Lonsdale, assaulted William Banys, and feloniously hit Banys then and there with an arrow in the knee of his right tibia, from which he died five days later.</t>
  </si>
  <si>
    <t>Durham sanctuary register records that on 7 Dec. 1479, Noble sought sanctuary because on 27 May 1473 at Hexham he assaulted a certain Adam Wily, and feloniously stabbed Wily in his chest up to his heart with a certain dagger, whence Wily instantly died.</t>
  </si>
  <si>
    <t>Durham sanctuary register records that on 25 Dec. 1479 Kipling sought sanctuary because, together with Ralph Hogon, on 18 July 1479 at Baldersdale in the parish of Romaldkirk he assaulted William Wightman, and feloniously beat him with a certain stick on the left tibia and left arm, whence, and from other wounds, Wightman died after three days, as it is said.</t>
  </si>
  <si>
    <t>Durham sanctuary register records that Burton sought sanctuary on 27 Dec. 1479 for an indictment that he, together with Edward Smerthwayt, at Dent 17 years ago, furtively stole away ("abduceret") a certain cow from the goods and chattels of Henry Tatham, whence he fears losing all his goods if he goes before the law, even though he is innocent of the deed, as he says.</t>
  </si>
  <si>
    <t>Durham sanctuary register records that on 2 Feb. 1480 Colynson sought sanctuary because on 2 Sept. 1479 at Lancaster, he feloniously beat a certain Edmund Smerthwayt with a clubstaff on his head, whence Smerthwayt instantly died, as it is said.</t>
  </si>
  <si>
    <t>Beverley sanctuary register records that Robert Beawmont, "litteratus," and Elizabeth Beauwmont, gentlewoman, sought sanctuary on 26 Sept. 1480 for the death of Thomas Aldirlay of Almondbury, killed by them on 5 Oct. 1479. (The relationship between the two Beawmonts is not stated, but as they were said to be resident in two different places, they were likely not married -- perhaps brother and sister, or mother and son.)</t>
  </si>
  <si>
    <t>"litteratus"</t>
  </si>
  <si>
    <t>Beverley sanctuary register records that Weton sought sanctuary on 15 Nov. 1482 for the death of John Atkynson of the same place, chaplain, killed by Weton on 19 Sept. of the same year.</t>
  </si>
  <si>
    <t>Durham sanctuary register records that Hawll sought sanctuary on 8 July 1483 because he killed, in his own defence, William Kenrwth of Worsall, with a Kendall club.</t>
  </si>
  <si>
    <t xml:space="preserve">Durham sanctuary register records that Walle sought sanctuary on 5 Sept. 1483, because on 17 Aug. 1483 he had assaulted a servant of Thomas Palmer of York between "Aton and Barube" [Egton and Barnby?] in Yorkshire, striking him in the chest with a dagger, from which blow the servant died. </t>
  </si>
  <si>
    <t>Durham sanctuary records edited by Fowler record that Hudson sought sanctuary on 9 Aug. 1484 because on 1 Aug. 1484 near Ripon he had assaulted Stephen Wylson of Ripon, barker, along with others, giving him a mortal wound with a welsh bill. Richard Wright (ID #39) would seek sanctuary at Durham for the same homicide four years later.</t>
  </si>
  <si>
    <t>The patent roll records that Curtes, keeper of the king's wardrobe under Edward IV and under Richard III, in the final months of Richard III's reign had fled to Westminster sanctuary in fear of the king; a year after Henry VII's accession, he was restored to his office.</t>
  </si>
  <si>
    <t>Walworth</t>
  </si>
  <si>
    <t>Beverley sanctuary register records that on 28 Apr. 1489 Williamson sought sanctuary for the security of his life.</t>
  </si>
  <si>
    <t>In a gaol delivery record from Newgate, 9 Feb. 1490, submitted to King's Bench, Reynold pleaded sanctuary (church-taking) on an indictment of robbery (that he, along with others, robbed Robert Shordych, esquire, of £14 worth of goods, horses, and money at Edgeware). Reynold claimed that he had on 6 Feb. 1490 taken sanctuary at St. Olave in Old Jewry, but on that same day he was extracted by force from the church by the London sheriffs' servants; the crown replied that he had been outside the church. The jurors found that he did not take the church as he alleged and he was recommitted to prison. Sometime after this, he filed a Chancery bill (undated), alleging violent removal from the church. Perhaps following on from the appeal to the Chancellor, the gaol delivery record was brought up to King's Bench, where in Hillary 1492 the king's attorney dropped the case, acknowledging Reynold's sanctuary plea to be true, and he was restored to the church to await the coroner (then presumably to abjure).</t>
  </si>
  <si>
    <t>On 15 Feb. 1491 Wells took the church of All Hallows in Oxford and confessed to the Oxfordshire coroner the murder of Thomas Ludlow, serjeant of the mace at Oxford, on 12 Jan. 1491. He abjured. Around the same time, Margery Ludlow, widow of the murder victim, petitioned the king, complaining that Wells had also murdered another man, Robert Phylipson, and that her husband had died while he had attempted to arrest him for that murder. In her complaint, she said that after he had taken church for Ludlow's murder he had refused to confess to coroner or abjure (?), and was then taken from church and convicted at trial; now efforts had been made on his behalf to restore him to sanctuary, and Margery Ludlow prayed that the king would quash those efforts. It is possible that Wells's abjuration record indicates that he was in fact restored to the sanctuary despite the widow's plea. The writ attached to the memorandum of his abjuration was dated 1496 (a KB 27 record not searched for).</t>
  </si>
  <si>
    <t>Beverley sanctuary register records that Massynden sought sanctuary on 15 Mar. 1491 for killing George Mody.</t>
  </si>
  <si>
    <t>Beverley sanctuary register records that Burnlay sought sanctuary on 5 Sept. 1491 for coining without license of the king.</t>
  </si>
  <si>
    <t>Weddrelt</t>
  </si>
  <si>
    <t>Durham sanctuary register records that Weddrelt sought sanctuary on 1 Dec. 1491 because on 13 Apr. 1491 he had struck Roland Sharpe also of Bolam with a welsh bill, and when he fell to the ground he stabbed him two or three times with a dagger, from which wounds Sharpe immediately died.</t>
  </si>
  <si>
    <t>Durham sanctuary register records that Hildreth sought sanctuary on 11 Nov. 1492 because on 31 Oct. 1492 he had struck William Hoberman on the head with a club, killing him, in a wood called Clakwodde. He "instanter, instancius, et instantissime" sought sanctuary.</t>
  </si>
  <si>
    <t>Hildreth or Hyldreyth</t>
  </si>
  <si>
    <t>A precedent book records a case where Richard Crokker and John Parker appear at the bar, and asked why they should be acquitted, Crokker responds that on 9 Feb. 1493 he took the church of St. Anne within Aldersgate and sought sanctuary for diverse felonies. While he was in the church the constable came and removed him forcefully, against his will. He sought restoration to the church. The king's attorney, Henry Harman, argued instead that Crokker had been at large outside the church when he was taken. The sanctuary plea was to be put to a jury, but there is no record of the outcome; later, however, both Crokker and John Parker, identified as clerks attaint, broke out of the abbot of Westminster's prison along with a number of others, indicating that both had claimed benefit of clergy -- and thus that Crokker's sanctuary plea did not hold good. The abbot was fined a very large amount, £1300, for the escape.</t>
  </si>
  <si>
    <t>Beverley sanctuary register records that Warde sought sanctuary for debt. This entry has no date; it follows an entry from 11 Mar. 1495 so assigned to 1495.</t>
  </si>
  <si>
    <t>Durham sanctuary register records that on 13 May 1497 [blank] Colson was arrested for theft and put in prison. He escaped from the prison, however, and fled to the cathedral church at Durham in order to take sanctuary, and while he stood near the tomb of St. Cuthbert he asked for a coroner to be assigned to him. Thus a coroner came and Colson confessed his felony and abjured. By reason of this confession and abjuration all Colson's gear [ornamenta] belonged by right to the sacristan of the cathedral church and his office, for which reason Colson was enjoined to remove his clothes down to his shirt and deliver them to the sacristan, which he did willingly, and then the sacristan gave him back all his gear. Afterwards Colson left the church and was delivered to the nearest constables by the sheriff, and then from constable to constable, with a white cross made of wood, as a "profugus," to be led to the nearest seaport to take a ship and never return.</t>
  </si>
  <si>
    <t>Beverley sanctuary register records that Androwe sought sanctuary on 6 Oct. 1501 for the homicide of William Bull, killed at Treaclewode near Skirlaugh, Yorks., "for a certain cause."</t>
  </si>
  <si>
    <t>Durham sanctuary register records that on 2 Aug. 1503 Wilkynson sought sanctuary because in self-defence he struck John Rede on 29 Sept. 1502 with a knife, twice in the chest and once in the neck. Rede immediately died.</t>
  </si>
  <si>
    <t>A record from the peace sessions at Southwark on 19 Mar. 1505 brought up to King's Bench stated that twelve men had broken out of the Marshalsea prison on 14 Mar. 1505, and that others, including Fyssher (being held on suspicion of treason), had aided and abetted their escape (and he appears also to have escaped, although this is not stated). Fyssher, asked how he pleaded to the accessory charge, claimed that on 15 Mar. 1505 he had taken sanctuary at Westminster but that same day had been seized. He was remitted to prison for almost 3 years (along with another prison-breaker sanctuary claimant, John Byrd, ID #1124), then brought to King's Bench on 4 Feb. 1508, pleaded sanctuary again, and on this occasion the king's attorney (in same warrant from king as Robert Cruse, ID #1122) acknowledged the sanctuary plea to be true, and he was restored to sanctuary.</t>
  </si>
  <si>
    <t>A record from the peace sessions at Southwark on 19 Mar. 1505 brought up to King's Bench stated that twelve men had broken out of the Marshalsea prison on 14 Mar. 1505, including Byrd. Following the escape, he took sanctuary at Lambeth parish church, but claimed that he was seized that same day from the church, and pleaded sanctuary. He was remitted to prison for almost 3 years (along with another prison-breaker sanctuary claimant, Thomas Fyssher, ID #1123), then brought to King's Bench on 4 Feb. 1508, presented a pardon and went sine die.</t>
  </si>
  <si>
    <t>Durham sanctuary register records that Cuthbert Appleby, John Appleby of "Cornepath," William Taylor, and Ralph Bell sought sanctuary on 1 Jun. 1505, and that John Appleby of Cotherstone came on 16 Jun. 1505. They all sought asylum for the same homicide, of Christopher Smythson alias Wilson of the parish of Runmow near Hunderthwaite dike, on 19 Mar. 1505, which was occasioned by his attack on them. They struck him on the head and in the middle of the thigh with a pikestaff and an arrow, killing him, John Appleby (III) of Cotherstone admitting that he struck the blow to the head. This homicide must have been related to the death of William Wilson, for which several other Applebys had sought sanctuary at the end of Mar. 1505 (see ID #114-117).</t>
  </si>
  <si>
    <t>Durham sanctuary register records that Hayeley sought sanctuary on 11 Feb. 1507 or 1508, because in self-defence he killed Roger Sharphouse on 29 Jan. last, near Samlesbury, hitting him on the front of the head with a pikestaff, from which wound he died four days later.</t>
  </si>
  <si>
    <t>Durham sanctuary register records that Tod sought sanctuary on 10 Jul. 1508 because at Westminster around 25 Jul. 1498, he stole a horse and five marks from N. Dale, chaplain, then the steward of the lord of Hastings. He also seeks sanctuary for debt.</t>
  </si>
  <si>
    <t>Beverley sanctuary register records that Henisle sought sanctuary on 18 Jul. 1509 for debt and other things touching his bodily safety.</t>
  </si>
  <si>
    <t>In a letter to John Bregandyn in the State Papers, dated 12 Mar. 1509 at Beaulieu, Buley indicates that he is in sanctuary "for your cause" without belongings or money; the context is unclear, although both Bregandyn (Brigandin) and Buley (Bewley) were to serve in Henry VIII's navy in the French wars of the 1510s (see L&amp;P, 1:1031; 2:142).</t>
  </si>
  <si>
    <t>Beverley sanctuary register records that Deswyke sought sanctuary on 16 Sept. 1510 for the homicide of Robert Cokrell, killed in the parish of Hackney, Midd., on 11 Aug. 1510.</t>
  </si>
  <si>
    <t>Ratcliff sought sanctuary at Beverley on 18 Dec. 1510 for the homicide of Richard Horsley of Overcatton [High Catton?], yeoman. The same man also sought sanctuary at Durham the following year for the same homicide (ID #187).</t>
  </si>
  <si>
    <t>Durham sanctuary register records that Ratcliff sought sanctuary on 5 Jul. 1511 because about 25 Nov. 1510 he was present when Richard Horsley was abducted from his mother's house in Catton to a field in the town, where there was inflicted upon him diverse wounds that bled, from which wounds he died a month later. The same man had sought sanctuary at Beverley for the same homicide the previous year (ID #366).</t>
  </si>
  <si>
    <t>At gaol delivery at Oxford castle on 2 Jul. 1512, Davy appeared to answer an indictment for having broken into John Brounyng's close at Brightwell, Berks., and stealing a grey horse worth 40s., on 12 Aug. 1511; and for having stolen another grey horse from William Brounyng of Brightwell on 12 Jan. 1512. William Brounyng appealed him for the theft. Davy answered that he had taken sanctuary in the church of St. Nicholas Shambles in London, but that on 9 Apr. 1512 three unknown men came and took him from the church and led him to the sheriff's prison. He pleaded sanctuary, and not guilty to the felony. The King's Bench controlment roll indicates that he was committed to the Marshalsea prison and his case was heard by a jury in Easter term 1519 (no indication of verdict).</t>
  </si>
  <si>
    <t>Beverley sanctuary register records that Johnson sought sanctuary on 13 Nov. 1512 for the homicide of Henry Fox.</t>
  </si>
  <si>
    <t>Coroner's memorandum dated 6 Mar. 1511 that Walsowen had taken the church of St. Mary near Gloucester. She confessed to the coroner that on the previous Friday (28 Feb. 1511) she had "with force and arms, that is with swords and knives," killed her own newborn male infant, slitting his throat with a knife immediately after his birth. She abjured.</t>
  </si>
  <si>
    <t>Taylor alias Clerk</t>
  </si>
  <si>
    <t>In Star Chamber between 1514 and 1521, Richard Vynes, bailiff of the sanctuary of St. John's Abbey in Colchester, sued Sir John Raynsford and his son John Jr., alleging that the younger Raynsford (ID #1775) and several of his servants were responsible for the homicide of Michael Brasebrigge (ID #1776). Amongst Vynes's allegations was that another sanctuary man, "Black Tom," a tailor, was Raynsford's retainer and had both committed crimes on Raynsford's behalf and had been shielded by Raynsford for his own misdeeds. Raynsford and his father, conversely, averred that Black Tom was not their servant, but that he had been admitted to the sanctuary some years before for a killing in London in self-defence.</t>
  </si>
  <si>
    <t>Same man entered twice since he twice sought sanctuary (see also ID #1778). In Star Chamber between 1514 and 1521, Richard Vynes, bailiff of the sanctuary of St. John's Abbey in Colchester, sued Sir John Raynsford and his son John Jr., alleging that the younger Raynsford (ID #1775) and several of his servants (including Gryffyn, who was the man who actually struck the blow, according to Raynsforth's own account) were responsible for the homicide of Brasebrigge. Already in sanctuary in St. John's abbey, Colchester, for another murder (see his other entry), Gryffyn fled the abbey sanctuary for a parish church in Colchester, and then abjured. Gryffyn was pardoned for "all felonies" in July 1513, thus the second homicide was well as the first.</t>
  </si>
  <si>
    <t>Beverley sanctuary register records that John Tailour sought sanctuary on 5 Mar. 1514 for security of his person.</t>
  </si>
  <si>
    <t>Durham sanctuary register records that Halle sought sanctuary on 9 Sept. 1515 because, on the "feast of the Lady Mary" [perhaps her nativity, 8 Sept.], after an assault had been made on him, he struck Thomas Herysby of Whickham, at "Clace Yate" within the town of Newcastle upon Tyne, giving him a mortal wound in the stomach from which he died the same day.</t>
  </si>
  <si>
    <t xml:space="preserve">Durham sanctuary register records that George Watson and his sons Robert and John Watson sought sanctuary on 8 Jul. 1516 because George and John were present on 18 Jun. 1516 at Ingoe Crag in Northumberland, aiding Robert Watson as he struck John Story on the head with a lance, giving him a wound from which he died sixteen days later. </t>
  </si>
  <si>
    <t>Coroner's inquest at Thatcham, Berks., 31 Aug. 1517 over the body of Richard Cawford. The jurors reported that on 30 Aug. 1517 Cawford was at Thatcham on the king's road by "Townfeld" at 11 am, and assaulted John Franckleyn with a staff. Franckleyn fled into a ditch, with Cawford following, and Franckleyn struck out in self-defence, giving Cawford a wound from which he died later that night. Franckleyn fled to sanctuary in Greenham, Berks., the townspeople of Thatcham pursuing him.</t>
  </si>
  <si>
    <t xml:space="preserve">Coroner's inquest at City of York on 16 Apr. 1518 over the body of William Stokall. The jurors reported that on 15 Apr. 1518 at 5 pm Stokall had been in the cemetery of the cathedral church, when he had attacked William Rygg; he pursued him to the wall so that Rygg could not escape any further. Stokall intended to murder Rygg, and so in self-defence Rygg struck back, giving him a wound from which Stokall died the following day. Rygg immediately fled to the Blackfriars' church in York, "which is a sanctuary." It is not absolutely clear that this meant to designate a permanent sanctuary rather than asylum as prelude to abjuration. In any case, the King's Bench controlment roll indicates that Rygg was pardoned in Michaelmas term 1518. </t>
  </si>
  <si>
    <t>Leythfote</t>
  </si>
  <si>
    <t>Durham sanctuary register records that Colson sought sanctuary on 1 Jul. 1519 because he had been personally present in the town of Haltwhistle around 2 Feb. 1517, when George Craw was struck in the stomach by a certain man unknown to him, with a lancestaff, giving him a wound from which he died 10 days later. Although he was not the principal [and apparently did not know who the perpetrator was] he fears that "because of the envy of his enemies" he will be put into prison.</t>
  </si>
  <si>
    <t>Durham sanctuary register records that Donne sought sanctuary on 8 Jul. 1519 because on 28 Jun. 1519, in Heugh, after John Cooke had assaulted him, he struck Cooke on the body with a spear, giving him a wound from which Cooke died eight days later.</t>
  </si>
  <si>
    <t>Durham sanctuary register records that Miles Wryghtson and William Grenehede sought sanctuary on 28 Oct. 1519, because on 11 Oct. 1519 at Preston in the parish of Burton-in-Kendal, they were attacked, and Wryghtson as principal and Grenehede as accessory struck Oliver Syll on the head with a "sparestaffe." Syll died nine days later.</t>
  </si>
  <si>
    <t>Ninezergh, Nixandser, or Nyauncer</t>
  </si>
  <si>
    <t>TNA, KB 9/245, mm. 65-66; KB 29/163, m. 34d</t>
  </si>
  <si>
    <t>Spelman reported that in the first year of Edward IV's reign (1461-62) Smith took the church of St. George's in Southwark and confessed a murder to coroner "RS"; he abjured. Could possibly be the same as Geoffrey Gwynnyth (seeker #846), also a yeoman of London who abjured before coroner Richard Skynner from St. George's, but in 1481.</t>
  </si>
  <si>
    <t>Wynterbourne alias Gilbert</t>
  </si>
  <si>
    <t>A letter from John III Paston to his mother Margaret dated 12 Oct. 1470 indicates that along with her daughter Elizabeth, wife of Edward IV, the dowager duchess of Bedford went into sanctuary at Westminster at the beginning of October.</t>
  </si>
  <si>
    <t>Langstrother, prior of the Hospitaller order in England, was amongst the leaders of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</si>
  <si>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Warkworth, Chronicle, 18-19; R. A. Griffiths, "Langstrother, Sir John (d. 1471)," ODNB.</t>
  </si>
  <si>
    <t>Audley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</si>
  <si>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Cary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</si>
  <si>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Newburgh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</si>
  <si>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Courtenay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</si>
  <si>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Florey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</si>
  <si>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Myles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</si>
  <si>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Jackson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</si>
  <si>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Gower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</si>
  <si>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TNA, KB 9/343, mm. 94-96; KB 9/343, mm. 102-4</t>
  </si>
  <si>
    <t>TNA, KB 9/343, mm. 94-96; KB 9/360, mm. 45, 50-51, 57; KB 27/901, rex m. 26</t>
  </si>
  <si>
    <t>Durham sanctuary register records that John and Richard Riddyng took sanctuary because on 6 Jan. 1478 at Sedbergh, Cumbria, they abbetted a felony, that is the killing of Thomas Lupton (see Oliver Branthwayt, principal in the homicide, seeker #16, and Christopher Bowre, another accessory for same homicide, #20).</t>
  </si>
  <si>
    <t>Durham sanctuary register records that John and Richard Riddyng took sanctuary because on 6 Jan. 1478 at Sedbergh, Cumbria, they abbetted a felony, that is the killing of Thomas Lupton (see Oliver Branthwayt, seeker #16).</t>
  </si>
  <si>
    <t>Beverley sanctuary register records that Marshall sought sanctuary on 14 Dec. 1479 for the death of a man, whose name is unknown to him, killed by him in a certain pit [delva] by Stony Stratford, Bucks., on 13 Dec.</t>
  </si>
  <si>
    <t>Durham sanctuary register records that on 2 Feb. 1480 Person sought sanctuary from Sir Thomas Halser, the sacristan, because on 30 June 1476 at Haldworth in the parish of Halifax, York diocese, in defence of his body, as he says, he shot an arrow and hit and mortally wounded Thomas Ferrour in the throat, whence Ferrour within nine days died, as it is said.</t>
  </si>
  <si>
    <t>Durham sanctuary register records that Rougthwayt sought sanctuary on 18 Jan. 1482 because on 8 Dec. 1481 at Beverley, Yorks. he assaulted a certain John Thomson and feloniously struck him, in his own defence, in his thigh with a dagger and gave him a mortal wound, from which wound John died that same day.</t>
  </si>
  <si>
    <t>Myndrym or Myndrem</t>
  </si>
  <si>
    <t>A Chancery petition submitted by Myndrym's wife, Margery Myndrym, complained that she was going to visit her husband, Robert, in sanctuary at Westminster, "as a true wife ought to do ... to comfort him in his heaviness there," but various ill-willers caused her to be arrested by the bailiff of the franchise of Westminster for no reason. Robert Myndrym also took church in 1491 for various felonies including homicide (ID #860).</t>
  </si>
  <si>
    <t>Manfeeld</t>
  </si>
  <si>
    <t>Pytfyn, alias Pytfeld</t>
  </si>
  <si>
    <t>Durham sanctuary register records that Hawden sought sanctuary on 23 August 1488 because he, together with three of his brothers, near the stream called Dryburn in Allendale within the franchise of Hexham, around 18 years ago (c. 1470), began a quarrel with a certain John Betson, and struck John in the head and the leg and other places, so that from these blows they killed him and he immediately died. Richard Hawden was the brother of Edward Hawden or Hayden (ID #46), who sought sanctuary for the same felony in 1491.</t>
  </si>
  <si>
    <t>TNA, KB 9/382, mm. 51-52; KB 9/385, mm. 20-21; KB 29/120, m. 19d</t>
  </si>
  <si>
    <t xml:space="preserve">Durham sanctuary register records that Smyth sought sanctuary on 27 Nov. 1490 because on the previous 23 Sept. in the town of Smeaton he had struck George Looge in the head with a "Carlisle axe," acting in defence of his master, Roger Vincent, who was then being pursued by his enemies. Looge soon after died. </t>
  </si>
  <si>
    <t>Beverley sanctuary register records that Nychollson sought sanctuary on 14 Feb. [1491] for the homicide of George Denehill, also of Kirklington, husbandman, whom he killed with a dagger. Thomas Nychollson, also a tailor of Kirklington and presumably a relative, sought sanctuary for the same killing (ID #472).</t>
  </si>
  <si>
    <t>Nychollson or Necholson</t>
  </si>
  <si>
    <t>Beverley sanctuary register records that Yonge sought sanctuary on 15 Sept. 1491 for the death of John Wylton [Welton], whom he killed at Barton on 12 Aug. 1491. John Spret (ID #473) would seek sanctuary for the same homicide two weeks later.</t>
  </si>
  <si>
    <t>Beverley sanctuary register records that Spret sought sanctuary on 1 Oct. 1491 for the homicide on 15 Aug. 1491 of John Welton, husbandman, also of Barton-upon-Humber, with a dagger. Laurence Yonge [ID #527) had sought sanctuary for the same homicide two weeks earlier.</t>
  </si>
  <si>
    <t>Worcestershire, Little Inkberrow</t>
  </si>
  <si>
    <t>In two Chancery bills, the churchwardens of St. Sepulchre church and a priest attached to the parish complained that the gaoler of Newgate, Thomas Godeale, had sued them for trespass when they prevented him from seizing John Calcott, an indicted felon who had escaped from Godeale's custody in Newgate prison and subsequently taken sanctuary in the church. Both an indication of the day (a Monday following Ash Wednesday) and the identity of the London sheriff named (John Warner) allows the actions referenced in the petition to be dated precisely to 1495.</t>
  </si>
  <si>
    <t>Beverley sanctuary register records that Fyshe took sanctuary on 17 Jan. 1496, acknowledging that around Pentecost 1494 or 1495 he had killed James Yreson at Braybrooke. Note that Fyshe takes sanctuary again, at Durham, for the same homicide in September 1496 (see ID #78).</t>
  </si>
  <si>
    <t>Coroner's inquest 27 Apr. 1496 at Alrewas, Staffs., over the body of John Hunt. Jurors say that Edward Pury, Thomas Harper, John Harper, William Harper, Robert Halpeny, John Sharpcliff, and Robert Pewterer (servant of Nicholas Cokkes of Lichfield, pewterer), had on 25 Apr. 1496 lain in wait near Hunt's house and feloniously murdered him. After the felony they fled to the Franciscan friary in Lichfield. It is unclear if they mean to take church prior to abjuration, or if they sought permanent asylum at the friary. A note on the report indicates that the record was handed up to Westminster in Michaelmas 1496. The King's Bench controlment roll indicates that all the men were outlawed in Michaelmas term 1497, so it appears that in any case they escaped prosecution.</t>
  </si>
  <si>
    <t>TNA, KB 9/410, m. 90; KB 29/127, m. 1</t>
  </si>
  <si>
    <t>TNA, KB 9/410, mm. 26-28; KB 29/127, m. 3</t>
  </si>
  <si>
    <t>Coroner's inquest in the parish of St. Martin Ludgate on 12 Sept. 1496, over the body of William Thirleby, haberdasher. The jurors found that on 4 Sept. 1496 Thirleby had been in the parish of St .Mary of Hornsey, Middlesex, in God's peace and the king's, when Houghe assaulted him with a knife and gave him a mortal wound. Thirleby languished until 11 Sept., dying in London in the parish of St. Martin Ludgate. Following the felony, Houghe fled with his knife to the sanctuary of St. Martin le Grand. The writ calling the record up to King's Bench is dated 12 Oct. 1496. The King's Bench controlment roll shows that Houghe was outlawed in Trinity 1497, but in Michaelmas 1499 he presented a pardon for the homicide and went sine die.</t>
  </si>
  <si>
    <t>TNA, KB 9/410, mm 94-95; KB 29/127, m. 1</t>
  </si>
  <si>
    <t>1497-05-10</t>
  </si>
  <si>
    <t>Beverley sanctuary register records that Borowdale sought sanctuary on 23 Sept. 1497 for the homicide of William Walker of Strensall on 7 Aug. 1497, in Strensall, with a staff.</t>
  </si>
  <si>
    <t>In an inquiry regarding the bounds of St. Martin le Grand sanctuary undertaken in the mid-1530s, witness Ralph Twynne said Bland was a sanctuary man in St. Martin's for 20 years, having been part of the Perkin Warbeck conspiracy, c. 1497, and for having killed one of Sir Gilbert Talbot's servants; he lived in Cock Alley and Bland's Alley, which could possibly have been named for him.</t>
  </si>
  <si>
    <t>Beverley sanctuary register records that Henry Bebe, tiler, sought sanctuary at Beverley for diverse reasons. [Undated; last entry dated Sept. 1498.]</t>
  </si>
  <si>
    <t>Beverley sanctuary register records that William Castley of London, tailor, sought sanctuary at Beverley for homicide. [Undated; last entry dated Sept. 1498.]</t>
  </si>
  <si>
    <t>Beverley sanctuary register records that William Garnet sought sanctuary at Beverley for the homicide of John Bewe, killed at York. [Undated, last dated entry Sept. 1498]</t>
  </si>
  <si>
    <t>Yorkshire, [Skinningrove, parish of Brotton]</t>
  </si>
  <si>
    <t>The King's Bench controlment roll for Trinity 1501 records the abjuration of William ap Ewyn in Berkshire, for diverse felonies and trespasses.</t>
  </si>
  <si>
    <t>TNA, KB 9/431, m. 78; KB 29/134, m. 2d</t>
  </si>
  <si>
    <t>Boby</t>
  </si>
  <si>
    <t>Coroner's inquest report in the parish of St. Mary Magdalen in Old Fish Street, London, 4 Dec. 1504, over the body of Thomas Power of London, mercer. Jurors reported that on 3 Dec. between 9 and 10 pm in the parish of St. Andrew Holborn, Coket feloniously assaulted Power, giving him a wound from which he died in the parish of St. Mary Magdalen the following day. Coket fled following the felony to sanctuary at Westminster. The inquest report indicates that Coket was in custody in the Marshalsea.</t>
  </si>
  <si>
    <t>Accessory; also Theft; also Debt</t>
  </si>
  <si>
    <t>TNA, KB 9/445, m. 87; KB 29/136, m. 33d</t>
  </si>
  <si>
    <t>Beverley sanctuary register records that Nonnes sought sanctuary on 15 Jan. 1507 for the homicide of John Hagar of Methley, husbandman.</t>
  </si>
  <si>
    <t>Coroner's inquest report at Brightwell manor, Berks., in the liberty of the bishop of Winchester, 16 May 1507, over the body of John Scolfyld, chaplain. Jurors reported that Scofyld had been in a certain field called Heycroft, in Brightwell manor, on 15 May 1507 when Robert Forde attacked him with a dagger, stabbing him in the throat and instantly killing him. As soon as he committed the felony he fled to the priory of Wallingford, and "then to a certain holy place called Culham in Oxfordshire." At the peace sessions at Wallingford on 10 Jun. 1507, the jurors presented some more details: that Forde stayed at Wallingford priory until 19 May 1507, on which day William Hemyngford, a monk of the priory, along with a number of yeomen of Wallingford (Thomas Depdale, Thomas Marten, Richard Morgan), and Richard Ford of Sotwell, husbandman, Thomas Bedford of Clifton, Oxon., husbandman, and William Rouland of Sotwell, labourer, knowing that Robert Forde had committed the felony, with force and arms took him away from the priory to a boat waiting on the River Thames, and took him to "the privileged place" of Culham, for sanctuary. The King's Bench controlment roll indicates that he presented a pardon in Trinity 1510.</t>
  </si>
  <si>
    <t>TNA, KB 9/449, m. 46; KB 9/452, mm. 1-2; KB 29/137, m. 1d</t>
  </si>
  <si>
    <t xml:space="preserve">TNA, KB 9/446, m. 31; KB 29/137, m. 12d </t>
  </si>
  <si>
    <t>TNA, KB 9/446, m. 19; KB 29/137, m. 5d</t>
  </si>
  <si>
    <t>TNA, KB 9/446, m. 86; KB 29/137, m. 2d</t>
  </si>
  <si>
    <t>TNA, KB 9/960, m. 143; KB 29/138, m. 7</t>
  </si>
  <si>
    <t>TNA, 9/960, m. 143; KB 29/138, m. 7</t>
  </si>
  <si>
    <t>TNA, KB 9/960, m. 100; KB 29/138, m. 4d</t>
  </si>
  <si>
    <t>Durham sanctuary register records that Bowman sought sanctuary on 25 Mar. 1508 because at Howsty near Allenton he was present and offered aid when his father Nicholas Bowman (ID #149) killed Christopher Hewetson. Moreover, he broke out of the Hexham gaol on 21 Mar. 1508.</t>
  </si>
  <si>
    <t>Beverley sanctuary register [as corrected by Thornley] records that Bellendyne sought sanctuary on 24 Jun. 1509 [entry recorded in English and then crossed out.]</t>
  </si>
  <si>
    <t>Somerset, Wulwade[?]</t>
  </si>
  <si>
    <t>TNA, KB 9/455, m. 116; KB 29/142, m. 19d</t>
  </si>
  <si>
    <t>Lincolnshire, Hadforgh [Hawthorpe?]</t>
  </si>
  <si>
    <t>A Middlesex jury presented that Richard Sandy and Thomas Mathewe (ID #1860) had been arrested at Kensington on 13 May 1510 on suspicion of horse theft, but then both Sandy and Matthew had escaped and gone into sanctuary at St. Mary's church in Kensington and then abjured. A coroner's memorandum, also dated 13 May 1510, survives for Sandy (although none located for Mathewe), indicating that he took the church of St. Mary in Kensington, Midd., confessing to the coroner that on 19 Dec. 1509 he had assaulted and robbed an unknown man at Ramsbury, Wiltshire, stealing a horse with his tackle and 26s 8d in money. He also confessed that together with Richard Broun of Westminster he attacked and robbed another unknown man at South Mimms, Midd., stealing two horses and a gown. He abjured. A note at the bottom of the memorandum, in a different hand, notes that he had been convicted another time before justice Thomas Marrocke at Winchester in Lent 1505. Not long after his abjuration, on 1 Jul. 1510, Sandy appeared before King's Bench, evidently having been caught within the realm. He then claimed benefit of clergy, but although he read as a clerk, the king's attorney said that he was the same man as Richard Saunder of Kingsclere, Sussex [sic - Hants?], glover, who had been found guilty of robbery at Winchester in Lent 1505, and had then claimed benefit of clergy and had been branded with a 'T'. Sandy claimed that he was not the same man, being from Wiltshire, but jurors found they were the same man and thus he was sentenced to hang.</t>
  </si>
  <si>
    <t>TNA, KB 9/456, m. 42; KB 29/142, m. 35d</t>
  </si>
  <si>
    <t>TNA, KB 9/457, m. 107; KB 29/143, m. 2d</t>
  </si>
  <si>
    <t>TNA, KB 9/457, m. 75; KB 29/143, m. 4</t>
  </si>
  <si>
    <t>A widow Joan Kete and John Kete (her son?), executors of testament of Andrew Kete, sued in Chancery because the defendant, William Huls, deputy to the Berkshire sheriff, released one of Andrew Kete's debtors, John Blike, whom they had had arrested; Blike then went into sanctuary "wher noo processe of the comon lawe can take effect nor be executed ayenst hym." Year fixed by date of appointment of the Berkshire sheriff (William Harecourt) named in the bill (L&amp;P, 1:354).</t>
  </si>
  <si>
    <t>Coroner's inquest at Westminster on 9 Sept. 1386 over the body of John Paynewale. The jurors reported that Domyng killed Paynewale at the church of St. Mary le Strand; afterwards Domyng fled to the sanctuary of Westminster.</t>
  </si>
  <si>
    <t>Coroner's inquest at Islington 22 June 1388 over the body of Simon Hert of Islington. The jurors found that John Webbe killed Hert in his own defence, and then immediately fled to the sanctuary of Westminster.</t>
  </si>
  <si>
    <t>Coroner's inquest in the parish of St. Martin Orgar in London on 1 Dec. 1394, over the body of Nicholas Clarebount of Bruges. The jurors found that Clarebount was killed in a tavern fight at the King's Head, near London bridge, when Angelo Lettere and Herman Stokfyssh beat him to death following a quarrel over a "frowe." Stokfyssh fled to Westminster following the incident. In May 1395, he presented a pardon at King's Bench.</t>
  </si>
  <si>
    <t>An entry in the close rolls 2 Dec. 1401 recorded the forfeiture of Wycharde's land at his father's recent death, because he had had fled to the parish church at Shawell and abjured in 1399 for the homicide of John Ferrour.</t>
  </si>
  <si>
    <t>Patent roll notes Hebbull's pardon 24 Apr. 1400 for his (unspecified) felonies, robberies, homicides, and murders and his subsequent abjuration.</t>
  </si>
  <si>
    <t>In a presentment by Westminster jurors of twelve men for the robbery of Elias Hogham of Stepney, one of them, John Broun of Ireland, is noted to have fled to the church of St. Botulph for diverse felonies. The record indicates that he was hanged.</t>
  </si>
  <si>
    <t>A note in the Faversham town records that Clerk confessed to the coroner that he had committed his crime (a theft of goods worth 2s) in Newcastle-upon-Tyne in December 1400, then took sanctuary in Faversham and abjured.</t>
  </si>
  <si>
    <t xml:space="preserve">Coroner's inquest 25 Sept. 1401 in the parish of St. Michael Queenhithe in London over the body of William Walden, porter. The jurors reported that John Curteys killed Walden in a quarrel at a brewer's house in Queenhithe ward over a game of "tabellas." When a man sought to arrest Curteys for the homicide and take him to the sheriff's prison, the brewer (Roger Rowner) objected that no one should interfere with his house and feloniously hid Curteys. Subsequently Rowner allowed Curteys to escape in the company of a certain John Comyn, porter, and both Curteys and Comyn ran to the sanctuary at Westminster. </t>
  </si>
  <si>
    <t>Record on patent roll that Rust had taken church and confessed to the coroner that he had feloniously burglarized the house of Richard, the parson's farmer at Clyve, Kent, stealing goods worth 6s 8d. He abjured the realm. Pardoned for this and all other felonies committed by him except treason, murder, homicide, and rape, and also the confession and abjuration.</t>
  </si>
  <si>
    <t>Coroner's inquest roll for Leicestershire records that Spenser fled to All Hallows church at Nailstone on 11 Nov. 1405 and confessed that he was a thief. He abjured.</t>
  </si>
  <si>
    <t>Patent roll records that Copeman was pardoned in 1405 for felonies etc., for abjuration, and for being in realm without licence after abjuration.</t>
  </si>
  <si>
    <t>The patent roll records the revocation on 29 Apr. 1406 of a protection previously granted to de Scoreburgh, because he was supposed to be serving the king's son John in the north, but was instead delaying within the sanctuary of Westminster.</t>
  </si>
  <si>
    <t>1405-03-23</t>
  </si>
  <si>
    <t>Coroner's memorandum that William Holt, esq., had fled to the church of St. Martin's in the Fields and took sanctuary as an accessory to a homicide 10 years prior, in 1394. The patent roll records that he was subsequently helped to escape the church by men who came in the night, using force, and those charged to watch the church were "wounded and ill-treated." If Holt was the same as the man who became MP in 1421, the quarrel may have related to a land dispute with Sir John Drayton and Sir William Bagot. He went on to an important career as gentleman and soldier.</t>
  </si>
  <si>
    <t>The patent roll records that Mariot was pardoned in 1408 for a horse theft at Sibthorpe for which on 27 Apr. 1406 he had taken church, confessed to the coroner, and abjured.</t>
  </si>
  <si>
    <t xml:space="preserve">Coroner's memorandum that on 4 Mar. 1407 Songer took the parish church of Hanwell. He confessed to the coroner that in December 1406 he had murdered a man in Sparkford, Somerset. He abjured. </t>
  </si>
  <si>
    <t>Coroner's inquest report that John Foljambe had been killed in the parish of St. Dunstan in the West when Foljambe attacked John Fyndern; Fyndern's servant Thomas Lemystr, to save his master's life, struck Foljambe with a sword and killed him, afterwards asserting that he had done so to defend Fyndern. After the killing Lemystr fled to sanctuary at St. Martin le Grand. As of 1411, the King's Bench records indicate he had not been found. A later entry from Hillary 1412, possibly relevant, bound the king's attorney Thomas Covele to behave properly towards John Fyndern.</t>
  </si>
  <si>
    <t>Coroner's memorandum that on 18 Oct. 1407 James took the church of St. Mary at Hill in London. He confessed to the coroners that on 10 Jul. 1405 at Wroxham, Somerset, he had shot Nicholas Broun with an arrow, from which wound Broun died. Also the week before his church-taking, at Mile End in Middlesex, with a number of accomplices whose names he does not know, he robbed 6s 8d from an unknown man. The record does not indicate that he abjured. The writ asking for record to be sent to King's Bench dated 26 Oct. 1409; a note on the indictment indicates he was hanged.</t>
  </si>
  <si>
    <t>On the coroner's roll for Middlesex, a memorandum that Hannam took church at St. Mary le Strand on 22 Dec. 1407 because in early Nov. 1406 he and other felons had broken into the king's cellar at Westminster palace and stolen four coffers, eleven pieces of silver, and a good deal of other plate (specified) belonging to the king. Further, in September 1407, Hannam broke into the vicarage of the vicar of Stepney and stole a missal, a "portiforio," and various pieces of clothing and money, worth altogether 17 marks. Sought immunity of church; the coroner issued order to constables and townspeople of Westminster to guard him in the church. No record of abjuration.</t>
  </si>
  <si>
    <t>Patent roll records a pardon given to the gaoler of Northampton castle, Thomas Byfeld. He had allowed the escape of John Lakyn, a felon and approver in his keeping, to the church of St. Mary in Northampton. Lakyn from there abjured, but as he was on his way to the port Byfeld followed him, arrested him, and brought him back, but at gaol delivery the justices sent him back onto the highway to the port, and Byfeld was "impeached for the retaking."</t>
  </si>
  <si>
    <t>Patent roll records a pardon for Tye, who on 9 Feb. 1410 had sought "holychirchegrith" in Bedfordshire and confessed to the coroner that in around 1 Aug. 1409 he had stolen cloth and a psalter. Abjured 14 Feb 1410; 24 March 1410 pardoned for felonies and abjuration.</t>
  </si>
  <si>
    <t>Coroner's memorandum that on 21 Jul. 1410 Gamage was chased from "Knottynghill" to the church at Chelsea, where he sought sanctuary. Admitted to coroner that at Notting Hill had stolen horses and other goods. He abjured. In Trinity term 1411 he appeared at King's Bench, discovered in the realm despite abjuration; successfully claimed benefit of clergy.</t>
  </si>
  <si>
    <t>Presentment by Middlesex jurors at King's Bench that Orwell had taken church at St. Mary le Strand for diverse felonies; the townspeople of Westminster watched over him for two days, but then when a certain William Moyle with many other unknown malefactors, arrayed in manner of war and carrying many weapons, attacked the church, they wrested Orwell from the townspeople's custody. From there he fled to sanctuary at Westminster. The townspeople were fined 100s for the escape of Orwell, to their great impoverishment.</t>
  </si>
  <si>
    <t>Patent roll records a pardon, 14 Aug. 1413, to Mulleward for the homicide of William Cokerballe 24 May 1411, and the abjuration made on 2 June 1411 before the coroner for Somerset.</t>
  </si>
  <si>
    <t>In a debt suit in the Exchequer court, the sheriffs of Middlesex reported that they have not been able to attach Ralph Burburgh to answer the suit because he has been continually in the sanctuary at Westminster and thus not in their bailiwick. According to the terms of the statute [2 Ric. II, stat. 2 c. 3], they have proclaimed at the gates of the sanctuary that Burburgh must answer to the suit. As he did not respond, the plaintiffs could go on to distrain whatever goods Ralph left behind to the amount of £200.</t>
  </si>
  <si>
    <t>Chronicler Thomas of Walsingham reports in his chronicle Prendergast's sanctuary-taking. Following what Thomas considered a false charge of piracy and corruption, Prendergast, a leading figure in the king's navy, "entered the sanctuary of St. Edward the king and claimed the protection of Westminster; yet he could find no home or room where he could rest his head, forbidden him by those who feared the king, so he had to find repose in tents erected in the vestry of St. Peter's, with guards at his side to protect him from the terrors of the night which were plotted against him by his enemies."</t>
  </si>
  <si>
    <t>Coroner's roll for Leicestershire records that Marchall fled to the church of St. Remigius on 26 Aug. 1412 and confessed burglary to the coroner. He abjured.</t>
  </si>
  <si>
    <t>Coroner's memorandum that on 19 Jan. 1413 Piggesden took the Greyfriars' church in Southampton. He confessed a break and enter and a horse theft, both in Wiltshire, and abjured. The patent roll records that he was pardoned 9 Mar. 1414 for felonies and for re-entry into realm.</t>
  </si>
  <si>
    <t>Patent roll records pardon to Hardyng, who had been indicted for killing Richard Billyng of Burton in Gloucestershire and then taking church at Wick, where he abjured before the Gloucestershire coroner 22 Mar. 1413. Pardoned 16 May 1416.</t>
  </si>
  <si>
    <t>Coroner's memorandum that Brounyng and Pygon took church at St. James in the Fields, Middlesex, on 1 Jul. 1413. Each admitted felonies, Brounyng that he had in 1412 killed William Chamberleyn at "Gratele," Herefordshire. Pygon admitted horse theft from John Garton at Westminster. Both abjured and were assigned different ports. They were also, at the order of the king, given gowns and hoods, worth 8s 6d.</t>
  </si>
  <si>
    <t>Patent roll records commission, 6 May 1413, to investigate dispute over goods between the mayor and townspeople of Plymouth on the one hand and the masters of several ships from Spain, one of which, "Trinite of Spain," is laden with Garner's merchandise. Garner had fled to the sanctuary of Westminster "for certain offences and misprisions." The ships and their goods were to be brought to London and kept there until enquiry about the merchandise could be properly made.</t>
  </si>
  <si>
    <t>In coroner's roll for Northamptonshire, memorandum that atte Elme took church at Rothwell on 6 Apr. 1414. He confessed that he had committed a theft on 1 Apr., and on 14 Apr. he abjured.</t>
  </si>
  <si>
    <t>1414-07-22</t>
  </si>
  <si>
    <t>Coroner's memorandum that on 9 Apr. 1415 Eton took church at St. Margaret's in Southwark and acknowledged to the coroner that he was a felon; because of the "defect of good custody" of the people of Southwark, however, he was able to escape the following day.</t>
  </si>
  <si>
    <t>Coroner's memorandum that on 10 Sept. 1416 two men of Ware, William Scarburgh and Edward Taillour, both tailors, fled to their parish church and confessed to the coroner that several days before they had lain in wait and killed John Hoke of London just outside Ware. Both abjured.</t>
  </si>
  <si>
    <t>London civic record (Letter Book I) notes that after having been accused of slandering an alderman as a Lollard, Russell took sanctuary at Westminster to escape punishment for trespass. He stayed there for 9 months, but then according to the Letter Book he voluntarily came out of sanctuary in sorrow for his mainpernors' loss of pledge, and he confessed to his fault and paid his fine.</t>
  </si>
  <si>
    <t>Two chaplains of SMLG, Simon Floure and William Gerveys, were sued in Common Pleas by Edmund Chymbeham, who claimed that the chaplains had received goods stolen from him by John Rudevile, a thief who had subsequently taken sanctuary at SMLG and brought the goods with him. The two chaplains claimed that they had the goods as felony forfeiture from the sanctuary seeker upon entry into the asylum, as St. Martin's privileges allowed. This case was recorded in dean Richard Caudray's Register as an exemplar of St. Martin's sanctuary privileges.</t>
  </si>
  <si>
    <t>Lincolnshire jurors' presentment that in May 1418 Laddesnam had been arrested at Aswardby, Lincs., on suspicion of theft. While being transferred to Lincoln castle by the constable, Laddesnam escaped at Bracebridge and ran to the church of St. Katherine in Lincoln. Eleven months later, the jurors report, he was still there, apparently having long outlasted the normal forty-day stay.</t>
  </si>
  <si>
    <t xml:space="preserve">Middlesex jurors present that Corbet had been in the custody of John Bampton, deputy of William Bradwardyn, esq., marshal of the Marshalsea prison, to answer Matthew Preston's trespass suit, but that a Lombard named Alexander Jon of London machinated to procure Corbet's escape, on 12 July 1418, and he fled to sanctuary at Westminster. </t>
  </si>
  <si>
    <t>Coroner's roll for Staffordshire records that on 11 Sept. 1419 Edale took church at St. Bertram's church in Stafford, confessed a theft to the coroner, and abjured.</t>
  </si>
  <si>
    <t>TNA, KB 9/218/2, mm. 2-3; TNA, KB 27/661, rex m. 5 (GD)</t>
  </si>
  <si>
    <t>Coroner's memorandum that on 10 April 1423 Digelot took church at St. Mary Overey in Southwark and confessed a horse theft in Suffolk, and housebreaking at Whitechapel. The coroner's record does not indicate that he abjured, and by mid-June he was in the Marshalsea. He appeared in mid-June 1423 before King's Bench and sought to turn approver, perhaps his object in taking sanctuary, rather than abjuration. He then confessed to several more crimes, although the coram rege roll does not record any detail about accomplices (he committed further thefts and robberies "with others"); this may indicate a failed attempt to appeal the accomplices, leaving only his own admitted parts in these crimes as relevant. He was apparently kept in the Marshalsea until Trinity 1426, when he appeared again in court, and when asked how he responded he pleaded benefit of clergy, which he was granted.</t>
  </si>
  <si>
    <t>Surrey, Holmbury St. Mary; Suffolk, Bury St. Edmunds</t>
  </si>
  <si>
    <t>Middlesex jurors presented that Andrew Teverton took church at Stepney for diverse felonies on 21 Jun. 1423, but that immediately John and Thomas Barbour of St. Clement Danes "with main force" took Teverton from the church against his will.</t>
  </si>
  <si>
    <t>William Fromond, vintner, petitioned the London mayor's court complaining that John Derke of London warranted that Nicholas Martin, a Lombard, was sufficient to pay for a large wine order, although he knew that Martin was in sanctuary at SMLG and could not pay.</t>
  </si>
  <si>
    <t>Coroner's memorandum that Hore took church at Beaconsfield on 1 Dec. 1424 and then on 5 Dec. confessed that he had stolen a horse from an unknown man at Uxbridge. He abjured, but his record was requested at King's Bench in 8 May 1427, indicating he may have been caught in the realm.</t>
  </si>
  <si>
    <t>In a suit at Common Pleas, John and Ellen Portyngton sued William Rosselyn for a debt of £40, but the sheriffs report that they could not arrest Rosselyn to respond to the suit because he was in a "privileged place," the sanctuary of St. Martin le Grand. SMLG's dean Richard Caudray cited this case in his Register in 1440 as proof of St. Martin's privileges as a sanctuary.</t>
  </si>
  <si>
    <t>Coroner's memorandum that on 2 Mar. 1425 Holand had taken church at Hackney and sought the coroner. He confessed to the coroner that he, two soldiers, and a corser had murdered Richard Lawnde, a London draper, at Finsbury on 1 Feb. 1424. A year or so later, 1 Mar. 1425, they had broken into a close in Stepney, and he was arrested at Stepney by the constable, but escaped from his custody and then the following day took church at Stepney. He was, however, seized from the Stepney church by parishioners and brought to the custody of the bailiff of the bishop of London, from whom he again escaped, this time fleeing to the parish church at Hackney. On this occasion, on 9 March 1425, he abjured the realm. He was caught in realm soon after; Freeman indicates was hanged (citing KB29/58, rot. 16).</t>
  </si>
  <si>
    <t>Coroner's inquest reported that Arleston attacked and killed Thomas Brugge at Gloucester on 4 Nov. 1426. John Rede of Gloucester, brewer, the constable of the town, along with five of Rede's servants, were also named as accessories to murder. The jurors reported that Arleston, with Rede's help, fled to the church of St. Peter in Gloucester following the killing.</t>
  </si>
  <si>
    <t>Coroner's memorandum that Sutton took church at Lambeth St. Mary on 21 July 1427, and confessed the murder of Thomas Wyte, labourer, at Baldock, Herts., on 20 Mar. 1427. Abjured 25 July 1427.</t>
  </si>
  <si>
    <t>Middlesex jurors presented that Harrys, with other unknown people, on 16 Oct. 1428 in the parish of St. Martin in the Fields, Westminster, stole many goods (itemized), worth £400, from the residence of Thomas, bishop of Durham; and £63 of goods and money from Richard Clayton. Immediately following, he fled to the sanctuary at Westminster. A note on the indictment indicates that he was in custody at the Marshalsea.</t>
  </si>
  <si>
    <t>Beverley town records indicate that in 1428 the "community" of Beverley ruled that Gelle could not become a burgess of Beverley since he was a "grithman."</t>
  </si>
  <si>
    <t>Coroner's memorandum that on 28 May 1429 Grene had taken church at Cheam and confessed that, together with a number of other men (whom he names), he had assaulted and robbed a gentleman and a chaplain. He abjured, but must have later been caught in the realm. When he later appeared at King's Bench (as a note on the back of the indictment indicates) he claimed benefit of clergy, read as a clerk, and was delivered to the ordinary of Westminster. As Freeman notes, he and Estham [#1690] took the same church and abjured on the same day.</t>
  </si>
  <si>
    <t>Coroner's inquest at Southgate, Rochester, [date illegible] over the body of William Pope, ostler. The jurors found that Wynter killed Pope in a quarrel over a girdle or belt. Pope and Wynter were both servants of Thomas Chartesey (who was amongst the inquest jurors), and the quarrel took place on Chartesey's farm just outside Rochester. After the killing, Wynter fled to Rochester cathedral, but was arrested in the church by the constables of Rochester. No indication on the indictment of a problem with this. The date on the document is obscured by damage but is estimated from the other records in the file.</t>
  </si>
  <si>
    <t>Coroner's memorandum that Bertram (who had the aliases John Clerk of London and John Bartram of Holland, clerk), had taken sanctuary at St. Magnus's church in London 17 Mar. 1432, confessing that he had robbed a London pointmaker's shop in 1428. He abjured. He seems to have soon after been arrested again at Enfield, Middlesex, in possession of two chalices and a book. A note on the back of the coroner's memorandum indicates that he claimed benefit of clergy and was delivered to the ordinary of Westminster.</t>
  </si>
  <si>
    <t>The constables of the town of Chelsea reported that on 6 Aug. 1434 they arrested Medewe at the order of JP for Middlesex to face a trespass suit, but he escaped from custody while being conveyed towards Newgate gaol and ran to the New Temple. In Hillary term 1435 the constables paid a fine of 100s. for the trespass and escape.</t>
  </si>
  <si>
    <t>Coroner's memorandum, 28 Jun. 1435, that two brothers, Gregory and Nicholas Couper alias Barbour, took church at Coventry cathedral and confessed to the coroners that they had burgled the chambers of Robert Laomens[?], suffragan bishop of Coventry. They asked for the church's immunity but the record does not indicate abjuration. A later indictment, dated 1 August 1435, of the Coventry cathedral prior and monks of the cathedral chapter by Robert Saxton, Nicholas's employer, suggests that Nicholas was "imprisoned" by those clerics, who had forcibly taken him out of Saxton's service and held him from 18 June until at least 1 Aug. 1435.</t>
  </si>
  <si>
    <t>In a Chancery bill and subsequent records copied in the St. Martin's Register, Thomas Bourchier, dean of St. Martin le Grand, complained that, in February 1435, the sheriffs of London sent in one of their servants to arrest Hertangyr, a debtor being sued by several plaintiffs in the London courts who had taken sanctuary at St. Martin le Grand. Bourchier's petition succeeded in bringing the case into Chancery, and according to the St. Martin's Register, after one of Hertangyr's creditors later admitted in Chancery that the arrest had taken place “within the liberty and franchise of the royal chapel of St. Martin,” on 28 October 1435 the Chancellor ordered Hertanger to be restored to the sanctuary. Not surprisingly, the case featured prominently as a precedent in St. Martin's later quarrels with the City.</t>
  </si>
  <si>
    <t>In a petition to the king's council, Alard Funk, tailor, complained that he had been unjustly accused of helping Henrikson escape from custody as he was being brought to court at Westminster. Henrikson, he said, "went out of the Chancery into the sanctuary of Westminster." No record of what happened to Henrikson after that.</t>
  </si>
  <si>
    <t>Coroner's memorandum that on 9 Oct. 1437 Robert Gerveys fled to St. Olave's church in Southwark and confessed to the murder of John Godfrey of London, soldier, at Battersea in early October. He abjured forty days after his sanctuary-seeking, on 19 Nov. 1437. Appeared in King's Bench in Michaelmas 1438, having been found in the realm, and, asked to respond, he presented a pardon for both the homicide and the abjuration, dated 11 July 1438.</t>
  </si>
  <si>
    <t>Coroner's memorandum records that Conway fled to the church of St. Saviour in Bermondsey 3 May 1438, and confessed to the coroner that on 30 April 1431 he had killed Robert Bowdon of Ireland, gentleman, in Bread Street in London. An entry in the King's Bench Controlment roll indicates that around this time he had been arrested in Westminster Hall for trespasses and felonies and was in the Marshal's custody, but had escaped -- presumably fleeing to Bermondsey. On 8 May 1440 an entry on the patent roll indicates he was pardoned for all offences committed before 1 Feb. 1440. Then on 2 May 1441, a coroner's inquest over the body of Peter Broun in London accused Conway of the killing, saying that Conway attacked Master Thomas Frank, a physician, and when Peter Broun came to Frank's aid, Conway killed him. Conway fled following that slaying.</t>
  </si>
  <si>
    <t>Patent roll records his pardon, dated 17 Nov. 1444, because his killing of John Sponle was by mischance and in self-defence. On 4 June 1438, he had abjured for the slaying, and overseas had become a soldier in Normandy (presumably for the English).</t>
  </si>
  <si>
    <t>Coroner's memorandum that Foket took church at St. Thomas the Martyr in Southwark on 25 July 1439, and confessed to the coroner that on 3 Jan. 1434 he had broken into the parish church of Petersfield, Hampshire, and stolen a chalice and other goods. No indication of abjuration; the indictment notes he was in the Marshalsea and the writ calling up the memo to KB was dated 18 June 1449.</t>
  </si>
  <si>
    <t>The patent roll records a petition from the king's servant John Cook that Beaton has been outlawed on suits in the city of London for debts, but he "prefers to be an outlaw and to keep in sanctuaries" rather than pay his debts. An annuity of Beaton's from Godstow abbey that had come into the king's hands by reason of the outlawry is turned over to this creditor. Date 10 June 1439.</t>
  </si>
  <si>
    <t>Coroner's memorandum that Peter Geffrey took the church of St. Lawrence Old Jewry in London on 16 Mar. 1440 and there confessed that on 4 Mar. 1436 at Westminster he had stolen Ivo Hamond's horse, and on 11 Dec. 1440 he had stolen a maser from Richard Broker at Acton, Middlesex, and on 4 March 1440 a piece of silver. He abjured. Subsequently caught in the realm, the King's Bench controlment roll (on a membrane mistakenly filed in the 1530-31 roll) indicates that he pleaded clergy and was delivered to the ordinary of Westminster in 1444.</t>
  </si>
  <si>
    <t>Middlesex jurors reported that on 27 April 1440, John Wymondham, gentleman of Framlingham, Suffolk, broke Thomas Chaumbre, a yeoman also of Framlingham, out of the custody of the Marshal, by whom he was being held for the death of James Andrew and the suit of Andrew's widow Margaret. Following his escape from prison, Chaumbre fled to St. Martin le Grand. The King's Bench controlment roll indicates Chaumbre was outlawed at Easter term 1441.</t>
  </si>
  <si>
    <t>After being accused of imagining the king's death in 1441, the duchess of Gloucester sought, but was denied sanctuary at Westminster by a council of bishops, who rejected her claim apparently on the basis that sanctuary was unavailable for witchcraft and treason.</t>
  </si>
  <si>
    <t>Minehead was allegedly an apostate Cistercian monk, subject of dispute (indictment and counter-indictment) between the abbots of St. Mary Graces Abbey (his own religious house) and Westminster. He was allegedly dragged from Westminster sanctuary in course of an affray between the sides on 17 Mar. 1442; he was also indicted for theft and outlawed. In the records several other men living in Westminster sanctuary were mentioned: John Gage was cited as living in "the sanctuary of Westminster" and Minehead was allegedly dragged out of his house and out of sanctuary; and John Barbour, of Westminster sanctuary, was indicted for helping the abbot of St. Mary Graces extract him from Westminster.</t>
  </si>
  <si>
    <t>Middlesex jurors presented that Gilbert Bocher of Westminster, servant, and Henry Horneby of Westminster, "sponemaker," arrayed in manner of war, assaulted a constable of Westminster on 6 Jan. 1444 and rescued Petervale, "a common and notorious felon," at that time in the constable's custody, and took him to sanctuary at Westminster.</t>
  </si>
  <si>
    <t>Middlesex jurors presented that on 24 Dec. 1443 Westminster monk John Hynton assaulted John Savage, the bailiff of the abbot's liberty, and took out of his custody Henry Leche, who was being held on suspicion of felony. Hynton allowed Leche to flee to sanctuary at Westminster.</t>
  </si>
  <si>
    <t>Patent roll records Brambylle's pardon in 1443 because he had earlier (undated) taken church at Ticehurst and abjured by a false confession of a robbery and homicide, which he confessed only to leave the realm because of his fear of threats and oppression from one John Palmer.</t>
  </si>
  <si>
    <t>Coroner's memorandum that William Porter took church at the London Charterhouse on 24 Jan. 1444, confessing that two days before he had broken into the abbey of St. Mary Barking and stolen a great cross of gold and other church plate. He abjured.</t>
  </si>
  <si>
    <t>Patent roll records the pardon, at the petition of the abbot of Abingdon, for William Lane, monk at Abingdon, who had fled to a church (unspecified) after having been indicted for stealing a horse, and abjured before the coroner. He was subsequently caught in the realm, and then before the king's justices he claimed benefit of clergy and was delivered to the bishop of London, in whose gaol he was then imprisoned. The king pardoned him of the felony, abjuration, and outlawry, "the king considering that he wishes to make amends therefor, and to return to his religion." Dated 17 May 1444.</t>
  </si>
  <si>
    <t xml:space="preserve">Coroner's inquest on 25 Apr. 1446 over the body of William Shirwode at Geddington, Northants. The jurors found that he was killed by Walter Freman, John Iryssh, and William Campyon, all of Geddington, and that Thomas Mulsho of Geddington, gentleman, was an accessory. Campyon fled following the killing to the Geddington church, where he was guarded by the townspeople of Geddington until the coroner could arrive. He confessed the murder and abjured. </t>
  </si>
  <si>
    <t>Record of Spencer's confession as approver from within the sanctuary at Westminster, implicating William Parker of Westminster, gentleman, for treason. Spencer claimed that a "strong felon" had come to him in the sanctuary and said that he intended to rob the duke of Suffolk, and that Spencer had "required" Parker to arrest him, and Parker refused, casting aspersions on the king while doing so.</t>
  </si>
  <si>
    <t>In answer to a complaint from the archbishop of York, Henry VI sent a writ to the sheriff of Yorkshire and the keeper of York castle gaol to restore to the sanctuary of the cemetery of the parish church of Wakefield an escaped prisoner, Thomas Brodelegh, who, the king had heard, had been taken forcefully from there and back to prison.</t>
  </si>
  <si>
    <t>Cayme was closely involved in Cade's Revolt in 1450 and fled to sanctuary at St. Martin's afterwards. He was summoned out of sanctuary by the king to answer charges of treason, but the dean of SMLG was able to convince the king to observe the sanctuary privileges and to pardon Cayme (the pardon granted on 20 May 1451).</t>
  </si>
  <si>
    <t>Coroner's memorandum (recorded on the KB coram rege roll) that on 28 Oct. 1451 Esteneys fled to the church of St. Mary, Chertsey, for sanctuary. He confessed to the coroner that on 20 Oct. 1451 he had broken into the house of Richard Prat at Walton on Thames and stole a gown, a set of bagpipes, eight large cheeses, and other goods worth 6s 8d; and he also broke into the house of Thomas Briggeman at Walton on the same day and stole various items. Abjured, assigned Portsmouth. In Michaelmas 1452 he appeared in King's Bench and, when asked why sentence should not be executed having been found in realm, he had no answer and was sentenced to hang.</t>
  </si>
  <si>
    <t>Oldhall, speaker of the House of Commons and chamberlain to the duke of York, sought refuge in St. Martin’s when he was implicated in Yorkist manoeuvres against Henry VI. SMLG Dean Caudray was able to shield him from seizure by Henry VI until January 1452, when supporters of York’s main rival the duke of Somerset forcibly removed the accused traitor from the sanctuary. After two days, upon the dean’s insistent representation to the king, Oldhall was returned to the sanctuary, although with the proviso that Oldhall was to be kept under royal guard. Oldhall remained in the sanctuary for more than three years, in the meantime being attainted for treason in parliament and indicted for various felonies in King’s Bench. He finally left the sanctuary after the Yorkist victory at the battle of St. Albans in spring 1455. Later, Oldhall was to argue successfully in King’s Bench that during his time in St. Martin’s he should be regarded as having been in the “king’s prison,” as at least up until November 1454 he had been there under the custody of two yeomen of the crown. Thus detained, he claimed, he had been unable to answer any charges before the king’s courts and thus should be absolved of his outlawry, an argument with which the king’s attorney concurred.</t>
  </si>
  <si>
    <t>A petition was presented to parliament that Poynings, a Jack Cade accomplice, had been pardoned, but then went into sanctuary at Westminster, and allegedly used it as a base to foment further treason and commit other crimes. Thus, by parliamentary edict, he was to forfeit his surety (and that of his guarantors).</t>
  </si>
  <si>
    <t>Coroner's memorandum that on 19 Apr. 1454 William Garnet of London and of Kirkby Kendal fled to the parish church of Isleworth. He confessed to the coroner because on the same day he had lain in wait at Kingston upon Thames and attacked John Fryse and robbed him of 3s 7d, and abjured. A note on the memo indicates that he was later in custody at the Marshalsea and then was hanged.</t>
  </si>
  <si>
    <t>The civic records of Colchester copy a message from Humphrey Bohun, sheriff of Essex, to the bailiffs of Colchester, relaying the king's writ regarding the arrest of Thomas Fuller, who was to answer a suit in Common Pleas for a debt of about £50. As Fuller was in sanctuary at St. John's Abbey, the sheriffs could not arrest him, and so they were enjoined to make proclamation at the sanctuary gate five times, which they report that they diligently did. The king's writ is dated 6 Nov. 1454; Bohun forwarded it to the Colchester bailiffs 18 Dec. 1454.</t>
  </si>
  <si>
    <t>Patent roll records the pardon of John de Nermont of the death of Simon le Cauf the younger, also of Guernsey, gentleman. In his petition de Nermont claimed that Simon had demanded money from him, and when he refused, Simon attacked him and he responded in self-defence. He had then fled to St. Mary's church in the king's castle and there "in the presence of the bailiffs and the twelve jurats he abjured the isle to save his life." (Abjured only Guernsey? or the king's realm?) Pardon dated 18 May 1455.</t>
  </si>
  <si>
    <t>The Great Chronicle reported that in April 1456, John Edwards, servant of John Lock, mercer, assaulted an Italian merchant; Edwards was arrested for it but later released, and subsequently a mob sacked Italian merchants' houses in London. Several others were committed to Newgate and Edwards fled to Westminster "and there abode as a sanctuary man, whereby he saved his life."</t>
  </si>
  <si>
    <t>The acts of the collegiate chapter at Ripon cited six sanctuary men -- Thomas Plumer, Robert Morton alias Herryson, Edmund Skathlok, John Skathlok, Henry Jonson, and William Topshawe -- to explain why they should not be punished for perjury (presumably because they broke their sanctuary oath), because they had not participated in the Rogation processions as they were bound to do. Morton explained that he did not dare to come out of his house "because of fear of creditors and the pain of imprisonment," but the chapter did not accept this explanation because "on those days all are immune from vexation." They were given as penance four whippings before the procession on holy days. John Skathlok was pardoned because he was "old and mentally infirm."</t>
  </si>
  <si>
    <t>Patent roll records a pardon for Wode dated 23 Aug. 1458, who in his petition indicated that he had been labouring in a field when certain riotous persons attacked him and in fear for his life he fled to the monastery of Bath, but the prior and convent, fearing that they, too, would be attacked by the rioters, advised him to confess to a coroner that he had been present when John Withewes had been murdered twelve years before. He confessed, "though guiltless," and was compelled to abjure. Pardoned of all felonies, murders, trespasses, etc. Does not appear to be the same Richard Wode, mercer, who took sanctuary in Surrey in 1460 (#834) -- but could be.</t>
  </si>
  <si>
    <t>Cox summarizes from a manuscript register of the Bishop of Ely: Mullyng had been seized from the cathedral at Ely, where he had taken sanctuary, by John Ansty, esq., and others, for a charge of felony; when questioned by the bishop, Ansty replied that there were "certain statutes" [?] by which Mullyng had not properly requested the liberty of the church, including declaring his felony. Mullyng was asked if he was willing to confess to a coroner, and he agreed, admitting that he had committed a homicide, a theft, and was an accessory to theft and robbery. Requested sanctuary, which he was granted. Cox does not indicate that the record shows an abjuration.</t>
  </si>
  <si>
    <t>On the Great Yarmouth borough court roll for 1462 is a record from the coroners that Lyghton took sanctuary in the Franciscan church after having mortally wounded John Dam of Somerset near Wingham, Kent.</t>
  </si>
  <si>
    <t>The Acts of the chancellor's court at Oxford University record that Harry had fled to Broadgates Hall, which claimed immunities as a Hospitaller property, following an assault in 1463; the University proctor at first did not know about this privilege, but afterwards fully recognized it, and indicated he was particularly desirous to keep those liberties unsullied.</t>
  </si>
  <si>
    <t>Durham sanctuary register records that on 18 June 1464, against his will, Hogeson hit and mortally wounded John Staynton of the same town, and Staynton died. So William, acknowledging his guilt, on 22 July 1464, in the cathedral church, before the witnesses specified below, sought the immunity and liberty of St. Cuthbert and his church. Present were Henry Preston, constable of Durham, Thomas Foster gentleman, Sir John Megre chaplain, Thomas Folanseby et many others.</t>
  </si>
  <si>
    <t>Entry in the Norwich city records dated 13 Oct. 1464 that White took church at St. Mary Incombusta for the homicide of John Cook, yeoman, but after 40 days refused to abjure; city officials were unsure what to do, as at Justice Yelverton's advice the city had issued a proclamation that no one should give him food, but the bishop and the prior lobbied to give him alms. The City's recorder said "that these questions are very difficult and ambiguous in law to be answered," and thus "it is well to be further advised."</t>
  </si>
  <si>
    <t xml:space="preserve">A Chancery petition by John Passheley, an embroiderer who also called himself a clerk of St. Martin le Grand, complained that he has been unjustly sued on a plea of trespass by John Kirkeham, "Caichpoll [thief-catcher] of London," who had arrested Geoffrey Warmyngton, vicar of St. Martin's, for an unspecified offence; Warmyngton had made his escape and fled to SMLG, where he took sanctuary. Kirkeham tried to seize Warmyngton from SMLG, but Passheley and others prevented him, but as preventing the arrest was his duty as a clerk of SMLG, he believes this is an unlawful suit. The date is an approximate guess -- the bill is undated and by its address could be 1433-43 or 1467-72. </t>
  </si>
  <si>
    <t>In a Chancery petition, Fouler complained that he was seized from sanctuary for debt at St. Katherine's by men acting for Lord Wenlock; asked to be restored. Petition date range is 1467-71.</t>
  </si>
  <si>
    <t>Paris Garden Manorial Court Roll, Lambeth Archives, Class VI/1, fol. 6d (GD)</t>
  </si>
  <si>
    <t>The manorial court roll for Paris Garden in May 1468 records that Thomas Huntley paid 6d to be admitted to the sanctuary privilege there.</t>
  </si>
  <si>
    <t>In testimony at the London Consistory court in a marriage case, Seyve was reported on about 26 Feb. 1470 to have gone into sanctuary at St. Martin's in context of allegations of suborning perjury in her suit. She must have subsequently come out of sanctuary, as she was examined on 20 Mar. 1470 (fols. 54v-55r).</t>
  </si>
  <si>
    <t>Polydore Vergil reported that in 1470 Richard Welles and Thomas Dymmok, who had been in league with Warwick and Clarence, went into sanctuary at Westminster fearing Edward IV's ire; Edward persuaded them to come out of sanctuary and then beheaded them ("to the worst example that might be").</t>
  </si>
  <si>
    <t>In a Chancery petition, Robert Byby, a "travelling man," indicated that in Dec. 1470, during the readeption, he was asked to convey some liquidated assets from the town of Colchester to the earl of Oxford's receiver, one Bernard, who was then, and was still at time of writing, in sanctuary at Westminster. Bernard is tentatively identified as John Bernard, who acted as a feoffee for the earl in the late 1460s (James Ross, *John de Vere*, 55-56). Although his resort to sanctuary, as the earl's receiver, would appear to be linked to the civil war, he was still in sanctuary after Edward IV restored, suggesting he may also have had other cause (debt?).</t>
  </si>
  <si>
    <t>In a Chancery petition, John Hanmer complained that Thomas Bygge had fled to sanctuary at Greenwich, where he remained; when Hanmer went to Greenwich to try to come to an accord, Bygge "ordained" the bailiffs of the town and other sanctuary men to assault them. Grant of certiorari directed to bailiffs of Sheen priory at East Greenwich, which may indicate that this is the sanctuary for debt at Greenwich. Year very approximate, as chancery bill has no address; based on years plaintiff and defendant found active in other records: John Hanmer, mercer, evinced 1469 and 1472: CCR, 1468-76, nos. 357, 934; Thomas Bygge, leatherseller, of London occurs in CP 40 in 1466 (CP 40/818, rot. 154); 1467 (CP 40/824, rot 144d) (CP 40 references from calendar on British History Online). See entry for William Chapman, #1803, for discussion of the association with Sheen priory.</t>
  </si>
  <si>
    <t>During the readeption in 1470-71, Howard took sanctuary at St. John's abbey in Colchester, according to his ODNB biographer. Late in life, ironically, Howard was in 1522 involved in breaching sanctuary when several of his servants disobediently committed a felony; he was not displeased when all but one of the servants were executed for the felony, although he asked for a pardon for one of them, who had been restored to the sanctuary (neither the servant nor the sanctuary is specified, and thus not entered into the database). TNA, SP 1/24, fol. 55 (L&amp;P, 3/2:909).</t>
  </si>
  <si>
    <t xml:space="preserve">In a Chancery petition, Laurence Teymonson complained that he had been arrested for trespass for his role in arresting a sanctuary man of Westminster, John Sot, on a plaint of debt, while Sot was outside the sanctuary in the parish of St. Clement Danes. Date approximate (range 1467-72). </t>
  </si>
  <si>
    <t xml:space="preserve">In a Chancery petition, Thomas Wodell of Canterbury indicates that Creymer, who had been imprisoned on several plaints of trespass and debt, had broken out of prison and then taken church at the church of Holy Cross at Westgate, Canterbury. William Saxton and other misgoverned people breached the sanctuary to drag him out, but "the parish of the said church ... rescued the said John." Year approximate (range 1467-1472). </t>
  </si>
  <si>
    <t xml:space="preserve">In a Chancery bill, William Cowper of London indicates that Chapman, then "dwelling and abiding in sanctuary in Greenwich," had sued him for a debt; later in the petition, Chapman is referred to as a sanctuary man. By evidence of C 1/71/104 (see seeker #1811, Thomas Bygge), the sanctuary referred to here may be at the manor held by Sheen priory at Greenwich. There was otherwise in the 1470s no religious house at Greenwich, as the Franciscan Observant house at Greenwich was not re-established until 1480 (see VCH Kent, 2:194-98). Year approximate (range 1473-75). </t>
  </si>
  <si>
    <t>In a Chancery bill, plaintiff John Coverley indicated that John Gregge, with whom he was in dispute regarding debts, had taken sanctuary at Colchester and continued to "abide" there. Year approximate (range 1473-75).</t>
  </si>
  <si>
    <t xml:space="preserve">In a Chancery bill, John Martyn of London complained that he was being sued in the court of the Savoy liberty by Humphrey Wilkyngham, "a man abiding in the sanctuary of Westminster." Year approximate (range 1473-75). </t>
  </si>
  <si>
    <t xml:space="preserve">In a Chancery bill, William Elmeshale indicated that Thomas Bryce, a sanctuary man at Westminster, was suing him for debt. Year approximate (range 1473-75). </t>
  </si>
  <si>
    <t>In a Chancery petition, Richard Manton indicated that Godelok took sanctuary at Greenwich, and still at the time of the petition was abiding there, concerning a debt. By evidence of C 1/71/104 (see seeker #1811, Thomas Bygge), the sanctuary referred to here may be at the manor held by Sheen priory at Greenwich. There was otherwise in the 1470s no religious house at Greenwich, as the Franciscan Observant house at Greenwich was not re-established until 1480 (see VCH Kent, 2:194-98). Year approximate (range 1475-80 or 1483-85), although early in the range is likely as reference in the bill to death of Thomas Vaux, whose will was dated 1473 (TNA, PROB 11/6/193).</t>
  </si>
  <si>
    <t>Coroner's inquest in the parish of St. Giles Cripplegate, London, 15 Mar. 1476 over the body of William Duglas of London, yeoman. The jurors reported that on 8 Feb. 1476 John Walker attacked Duglas with a pitchfork, from which wound Duglas died on 14 March. John Wemme, John Vyvyan, Thomas Wyrall, Robert Rycherd, and William Grendell were accused as accessories. The jurors said that after the felony they fled to sanctuary at St. Martin le Grand. The inquest report indicates that Wemme, Vyvyan, Wyrall, Rycherd, and Grendell all went sine die when they came to trial. Wemme was also accused of counterfeiting.</t>
  </si>
  <si>
    <t>Coroner's inquest in the parish of St. Giles Cripplegate, London, 15 Mar. 1476 over the body of William Duglas of London, yeoman. The jurors reported that on 8 Feb. 1476 John Walker attacked Duglas with a pitchfork, from which wound Duglas died on 14 March. John Wemme, John Vyvyan, Thomas Wyrall, Robert Rycherd, and William Grendell were accused as accessories. The jurors said that after the felony they fled to sanctuary at St. Martin le Grand. The inquest report indicates that Wemme, Vyvyan, Wyrall, Rycherd, and Grendell all went sine die when they came to trial.</t>
  </si>
  <si>
    <t>Coroner's inquest at Royston, Cambs., 30 Dec. 1476, over the body of Thomas Brygeys of "Stencley" or "Steucley," Hunts., gentleman. The jurors reported that Gray killed Brygeys with a wynyard and that he fled immediately to the chapel called "le Ospitall" in Royston, Herts. Royston sat on the county line between Herts. and Cambs. The hospital on the Herts. side (there were two in Royston) was the hospital of St. John and St. Thomas. See VCH Herts., 3:253-65; http://www.british-history.ac.uk/report.aspx?compid=43614.</t>
  </si>
  <si>
    <t>Durham sanctuary register records that on 6 October 1477 William Rome and William Nicholson sought sanctuary for the killing of William Aliand, killed by them previously.</t>
  </si>
  <si>
    <t>Beverley sanctuary register records that William Salvan, Heghfeld, John Salvan, Walker, and Hunt were all received at Beverley on 14 April 1478 for the death of Henry Hardewyk, killed by them.</t>
  </si>
  <si>
    <t>Beverley sanctuary register records that Alestre sought sanctuary at Beverley on 3 May 1478 for the death of John Hill of Westminster, Middlesex, yeoman, killed by him at Nottingham on 16 April.</t>
  </si>
  <si>
    <t>Beverley sanctuary register records that Bilton on 16 May 1478 sought sanctuary at Beverley for the death of Thomas Mathyn of Cranswick etc.</t>
  </si>
  <si>
    <t>Beverley sanctuary register records that Kyng sought sanctuary at Beverley on 8 April 1479 because at Stainfield on Sunday in the middle of Lent he killed Roger Yerburghe of the same, labourer.</t>
  </si>
  <si>
    <t>Coroner's memorandum that on 26 Nov. 1531 Gervys took the parish church of Harringworth, Northants. He confessed to the coroner that along with five Welsh men unknown to him he had, on 25 Nov. 1531, stolen a horse from an unknown man in Barkby, Leics. He abjured and was assigned Beverley. (His name does not appear in Beverley sanctuary register.)</t>
  </si>
  <si>
    <t>Coroner's inquest 21 Jun. 1533 over the body of Robert Fythe. The jurors reported that Cooke (Kuke) had attacked Fythe, giving him a wound from which he died on the same day. Cooke immediately fled to the sanctuary at St. John's, Beverley. Beverley sanctuary register records that Cooke sought sanctuary on 23 Jun. 1533 for the murder - making this a rare match-up in the 1530s records between the King's Bench records and Beverley sanctuary register on a sanctuary seeker.</t>
  </si>
  <si>
    <t>Coroner's memorandum that on 25 Jul. 1533 Colkyn took the privilege of the church of St. Mary of the Carmelite Friars in Coventry. He confessed to the coroner that at Binley, Warws., he had stolen a horse. He abjured and chose Beverley. He is not in Beverley sanctuary register.</t>
  </si>
  <si>
    <t>Coroner's inquest at Lockington, East Riding, Yorkshire, on 18 Jul. 1533, over the body of Ralph Anderson of Lockington, yeoman. The jurors reported that on 16 Jul. Anderson had assaulted William Adamson on the king's road at Lockington, and that Adamson struck back in self-defence and gave Anderson a wound from which he died two days later. For fear of arrest and imprisonment, Adamson fled to the sanctuary of St. John of Beverley, where he remains. Beverley sanctuary register records that William "Allenson" sought sanctuary there on 30 Sept. 1534 because he had feloniously killed Ralph Anderson. It is assumed these are the same men, although the surnames are slightly different, and more than a year separates the coroner's inquest report that Adamson/Allenson fled to Beverley from the entry in the Beverley register.</t>
  </si>
  <si>
    <t>In a Chancery bill, John Coventre of Westminster, shoemaker, complained that on 18 May 1538 he had been harrassed by James Groce of Southampton because Richard Miller and Thomas Selby, who had been indebted to Coventre for £50, had fled and taken sanctuary at Beverley. (Neither is in Beverley sanctuary register.)</t>
  </si>
  <si>
    <t>Durham sanctuary register records that on 12 June 1467 Laydman sought sanctuary because on 3 June 1467 at "Mosse sikeheved," against his will and in defence of his body, he mortally wounded with a turfspade a certain John Williamson of Bowes, on the right part of his head, and Williamson died.</t>
  </si>
  <si>
    <t>Durham sanctuary register records that Christopher and William Easby, brothers, sought sanctuary on 1 Jun. 1495 because on the previous 22 May they had assaulted John Dixson of Ripon, Yorks., as they were arresting him. Because John would not allow Christopher, who was then sub-bailiff, to arrest him, Christopher struck Dixson on the shoulder with a bill and inflicted a great wound, from which Dixson died. Christopher sought sanctuary as principal, and William his brother as accessory, since he was present at the time, even though he did not himself inflict a wound.</t>
  </si>
  <si>
    <t>Durham sanctuary register records that Richard Hogeson sought sanctuary on 15 Jul. 1512 for debt. The heading for the entry identifies him as Richard Atkynson; unclear if one of the names is an error or if it's an alias.</t>
  </si>
  <si>
    <t>A Chancery precedent book transcribed a record of a process at King's Bench, in which the sheriffs of London reported that Blewet had been outlawed because he did not appear to answer a suit; he pleaded that he had been in the prison of the dean (and bishop of Bath and Wells, Robert Stillington) at St. Martin le Grand and thus could not answer the suit. As the judges advised themselves on the issue, he was put to bail.</t>
  </si>
  <si>
    <t>Durham sanctuary register records that Wadeson rang the bell at Durham cathedral, seeking sanctuary because at Sedbergh, around 22 Jul. 1477, he assaulted John Wilson with a stick called a clubstaff on his head, and gave him a mortal wound, from which Wilson died within two days.</t>
  </si>
  <si>
    <t>Durham sanctuary register records that Heg sought sanctuary on 4 Nov. 1479 because on 15 Oct. 1479 at Lambeth by Thames, he feloniously assaulted a certain constable in the chest, in defence of his body (as he says), with a dagger called a wynyard, from which the said constable within 5 days died.</t>
  </si>
  <si>
    <t>In Chancery bill, Gerbrey complained that harassment over execution of her husband's will by co-executor forced her to flee to sanctuary for fear of arrest for (trumped-up) debt. Date 1475-85; does not indicate which sanctuary.</t>
  </si>
  <si>
    <t xml:space="preserve">In a Chancery bill William White complained that he was being sued on a forged bond by John Fraunces, sanctuary man at St. Katherine's, in the court of the steward of St. Katherine's, with a jury of 12 sanctuary men. Year approximate (range 1480-83; reference to obligation dated 1479). </t>
  </si>
  <si>
    <t xml:space="preserve">In a Chancery bill, John Whyte indicated that when Wulfell was unable to pay a debt for which he was sued by the sheriffs of London, he fled to an unnamed sanctuary. Year approximate (range 1475-85). </t>
  </si>
  <si>
    <t>Beverley sanctuary register records that Radclyf sought sanctuary on 22 Sept. 1481 for the death of John Fawcett, also of Scarborough, hatmaker, killed by him on 4 June of the same year.</t>
  </si>
  <si>
    <t>Beverley sanctuary register records that Scolez sought sanctuary on 13 Feb. 1484 for the death of Thomas Prokton of Featherstone, Yorks., husbandman, whom he killed on 30 Jan. 1484.</t>
  </si>
  <si>
    <t>Durham sanctuary register records that Menell sought sanctuary on 14 Jun. 1484 because near the town of Hilton in Yorkshire he struck a certain John Ayr on the head, in self-defence, with a dagger, from which blow he believed Ayr died.</t>
  </si>
  <si>
    <t>Coroner's inquest at Westminster 9 Nov. 1485 over the body of John Spencer of Westminster. The jurors reported that Blase lay in wait for Spencer and assaulted him and murdered him. Taking his sword with him, he fled to Westminster sanctuary.</t>
  </si>
  <si>
    <t>Coroner's memorandum that on 8 Jan. 1486 at Kingston in Cambridgeshire Walworth took sanctuary at the parish church. He confessed to the coroner that on 20 Jul. 1485 he had assaulted Hugh Peke at Clifton, Notts., and killed him. Abjured, but by Michaelmas 1486 he had been found in London and was sentenced to be hanged.</t>
  </si>
  <si>
    <t>Coroner's inquest report dated 27 Feb. 1486 over the body of John Lowthe of London, gentleman, in the parish of St. Nicholas Olyff. The jurors found that Wagstaff had lain in wait and assaulted and killed Lowthe with a dagger, after which he immediately fled to the sanctuary of St. Martin le Grand. The writ calling the inquest up to King's Bench was dated 9 Feb. 1487.</t>
  </si>
  <si>
    <t>Both a coroner's inquest report (dated 12 Mar. 1486) and a Middlesex indictment named Roger Pole, John Denys, John Terry, and Thomas Heyton, all of Hopton, Shropshire, for the murder of Owen ap Reynold alias Owen Glyndouere at Westminster on 12 Mar. 1486. Richard Corbet of Hopton, knight, was indicted for procuring the murder on that same day. The coroner's inquest report indicates that the four principals fled to the sanctuary of Westminster immediately following the murder. The inquest report indicates that Roger Pole, John Terry, and Richard Corbet were in the Marshalsea by Michaelmas 1487. The King's Bench records for that term indicate that John Terry, as of 3 Apr. 1487, had been in the king's prison at Chester and he appeared before King's Bench in October and November 1487. He acknowledged his guilt on the indictment, but called for the coroner to turn approver (to give evidence about his co-accused to mitigate his sentence). The king's attorney said that the king had told him orally to refuse any offer by Terry to turn approver on the charges, and thus Terry was to be hanged. Richard Corbet on the other hand in the same term presented letters from the king warranting that the charges against him were false and he went sine die. (I have not located further records on Roger Pole, John Denys, or Thomas Heyton.)</t>
  </si>
  <si>
    <t>Coroner's memorandum that on 19 Mar. 1486 White took the church of All Saints on the Wall, London, and confessed to the coroner that on 26 Dec. 1482 at Clehonger, Herefordshire, he had feloniously slain John Corter, yeoman of Clehonger. Abjured, but then in October 1487 he was brought to King's Bench having been found in the realm, and was sentenced to be hanged.</t>
  </si>
  <si>
    <t>Beverley sanctuary register records that Marshall sought sanctuary on 4 Apr. 1486 and acknowledged the killing of Robert Reesby of Horsington, Lincs., weaver, with a dagger, on 17 Feb. 1486, in a field at Horsington.</t>
  </si>
  <si>
    <t>Durham sanctuary register records that Robert Lonysdale and Christopher Lyndesey sought sanctuary on 13 Jul. 1486 because in Nov. 1476 or 1477 they quarreled with Laurence Falshed and others by the manor of Howgill in Dent in Yorkshire [now Cumbria], and one or both of them struck Falshed in the chest with a certain "egelome" and he died. They sought (both?) the immunity of the church and the liberty of St. Cuthbert between Tyne and Tees for themeselves and their goods and chattels.</t>
  </si>
  <si>
    <t>Husband John Drayton alleged in a Chancery bill that she had fled from him, with his goods, to the Westminster sanctuary. Date range 1486-93 or 1504-15.</t>
  </si>
  <si>
    <t>John Slingsby Sr. petitioned the king in parliament regarding an appeal of murder (private prosecution) against his son John brought by Agnes, wife of John Walcheford, sanctuary man at Ripon, who about 24 Aug. 1486 with other sanctuary men (60 in number) attacked his [John Sr.'s] house at North Studley (Warws.?), and was killed in the affray.</t>
  </si>
  <si>
    <t>Coroner's inquest 14 Feb. 1489 at Barking over body of John Cursum of Barking, tanner. Jurors said that on 10 Feb. William and Stephen Burre attacked him with a "cutrell," giving him a wound from which he died on 14 Feb. The jurors noted that the Burres immediately fled to sanctuary at Westminster. The Burres were in custody in the Marshalsea by Easter 1489. A later submission to King's Bench indicates that they were tried before the peace sessions at Brentwood, Essex, in October 1489, and were found not guilty -- the trial jurors noting formulaically that "they had never fled" following the felony. The Burres may subsequently have been arrested again for the murder, as the record of the acquittal was called up to King's Bench in Easter term 1490; the King's Bench controlment roll shows that William Burre had died in the meantime (perhaps in prison?).</t>
  </si>
  <si>
    <t>Coroner's inquest 9 May 1489 in the parish of St. Sepulchre, London, over the body of Richard Broun of London. The jurors said Tasse attacked Broun on 8 May in St. Sepulchre's parish, with malice aforethought. Tasse stabbed him in the stomach with a knife called a hanger and he immediately died. Afterwards Tasse fled to St. Martin le Grand with the knife. The jurors also say that John Colt [noted on the bill as in custody in the Marshalsea] also of Stanstead, esquire, had on that 8 May feloniously helped and abetted Tasse. The writ calling this up to King's Bench was dated 26 June 1489.</t>
  </si>
  <si>
    <t>As a series of records delivered into or recorded at King's Bench show, Johnson was rescued from the custody of the sheriffs of Coventry as he was being led to his execution on an unspecified felony, after which he implicitly (this is not spelled out) took sanctuary, but was then seized from the sanctuary and put back into prison. The bishop of Coventry and Lichfield, John Hales, demanded that he be restored to sanctuary, which the sheriffs refused; the following day Johnson was rescued by a Franciscan friar and several Staffordshire gentlemen and taken to the cathedral where he stayed in sanctuary for 40 days; then as the 40 days wound up, he was taken out of the church by his rescuers, who mocked the mayor and other civic officials in Coventry by telling them to take note that he had been taken out of the sanctuary, after which he was taken in again to start another 40 days. One of his rescuers, William Glasyer, chaplain of Coventry, was found guilty in July 1491 and successfully pleaded clergy. The others were outlawed; no further record on William Johnson himself has been found. The sheriffs of Coventry and the gaolkeeper who had been responsible for his custody were indicted also for the escape; the prosecution against the gaolkeeper was dropped, but the sheriffs pleaded to a fine of £100.</t>
  </si>
  <si>
    <t>Two different coroners' memoranda indicate that Preston abjured twice, for two different murders, the second of which occurred after he had abjured the first time. For the first, he took the church of All Hallows in Bishop's Sutton, Hants., on 28 Mar. 1490, for the murder of William Thomas of Somerset, yeoman, at Rotherham in Yorkshire, 21 May 1489. For the second, he took the church of St. Botulph without Aldgate in London, confessing that on 15 May 1490 at Hythe in Kent he murdered an unknown man. A controlment roll (KB 29) entry indicates that after the second (London) abjuration, he was committed to prison by the London sheriff and was kept there until a writ of habeas corpus brought him into King's Bench. In Michaelmas 1491, he explained at King's Bench that he could not obey the first abjuration because he could not find a ship to take him from his assigned port (Ipswich). The court denied his plea, then asked him if he was a clerk, and he read as a clerk. He was declared a clerk attaint without purgation. His case was discussed in Spelman's Reports.</t>
  </si>
  <si>
    <t>Whatman appears to have been a serial horse thief – and a serial sanctuary-taker. He took sanctuary twice within a few days in early May 1490, following what must have been an escape from custody. At the Sussex peace sessions at Lewes in April 1490, Whatman was tried for stealing John Podeland's horse at Heathfield, Sussex, on 8 Sept. 1489. Whatman at first pleaded not guilty, but then changed his plea to guilty and sought the coroner, presumably to turn approver. Less than a month later, 14 May 1490, he appeared before King’s Bench, where he instead pleaded sanctuary, claiming that he had a week before, on 7 May 1490, taken the church of St. George the Martyr in Southwark. He had presumably in the meantime escaped from custody, but then once he entered the church of St. George he was seized by a certain John Turbervyle, knight. The attorney general agreed with Whatman’s plea, and he was ordered by the court to be restored to the church and await the coroner. In Michaelmas term 1491, his case once again appeared before the justices at King’s Bench, and this time a different record of abjuration was submitted – this one dated 5 May 1490, only two days before the other, this time instead for a sanctuary claim at the church of St. George within the verge of the king’s household at Sheen. At that time he confessed to the coroner that in May 1489 he had stolen a horse at Wadhurst, Sussex, and abjured, being assigned Southampton. Evidently instead of proceeding to Southampton he headed to the London area where he took sanctuary again at Southwark - but that is not what he told the court when he appeared there in Michaelmas 1491. He explained then that as he was on his way from the abjuration at Sheen towards Southampton, he had been taken prisoner by the sheriff of Surrey, John Apsle, and held at Gulldford for 16 weeks, where they gave him only bread and water on alternate days, and to save his life he escaped. The court did not accept this plea, however (which appears to be inconsistent with the other records), and he was sentenced to be hanged.</t>
  </si>
  <si>
    <t>In a letter from John Grenville to Lord Lisle, 9 Nov. 1533, Grenville complained that Ravyn, who had been imprisoned for debt, had been bailed by Grenville, but then fled to sanctuary, leaving Grenville liable for the bail.</t>
  </si>
  <si>
    <t>Coroner's memorandum that on 12 Nov. 1537 Mayson took the parish church of Tadcaster. He confessed to the coroner that on 8 Sept. 1537 at Charleston in the West Riding he stole a horse. He abjured, was branded, and chose "Beudley," with a later hand writing in "Warwickshire."</t>
  </si>
  <si>
    <t>nd</t>
  </si>
  <si>
    <t>William Sampson and Thomas Gaye complained in a Chancery petition that they had been seized out of sanctuary at St. Katherine by the Tower by servants of the sheriffs of London. Dates from either 1433-43 or 1467-72, the latter more likely (1470 date assigned for sorting purposes).</t>
  </si>
  <si>
    <t>nd (temp. Hen. VIII)</t>
  </si>
  <si>
    <t>TNA, KB 9/295, mm 29-30; KB 27/801, rex m. 9 (GD)</t>
  </si>
  <si>
    <t>Coroner's memorandum that Wode fled to St. Mary's church in Newington on 1 May 1460 and confessed to the coroner that on 8 Mar. 1460 he had stolen a horse from Angelo Spynell, merchant of Genoa, at Southampton. The coroner asked him if he wanted to abjure the realm, but Wode said that he would instead stay in the church "according to the law and custom of the realm of England, until etc." The King's Bench coram rege roll records that in Trinity 1461 he was brought before the bar at King's Bench and asked why execution on the basis of his confession should not proceed, and he had nothing to say, and he was sentenced to hang. This does not appear to be the same Richard Wode, husbandman, who had taken sanctuary at Bath Abbey in 1458 (#1639) -- but could be.</t>
  </si>
  <si>
    <t>Cox, Sanctuaries, 258-60, citing Register of William Grey, fol. 117 [now Cambridge UL, MS G/I/5 - still not edited.]</t>
  </si>
  <si>
    <t>M. J. Taylor, "Anderson, Henry," HPO</t>
  </si>
  <si>
    <t>TNA, STAC 2/1, fol. 148; Roger Virgoe, "Amadas, John," HPO</t>
  </si>
  <si>
    <t>Patricia Hyde, "Tadlowe, George," HPO.</t>
  </si>
  <si>
    <t xml:space="preserve">TNA, KB 9/545, mm. 87-90; KB 29/161, m. 1d; KB 27/1115, plea m. 21; LMA, Rep. 10, fol. 95r; L&amp;P, 14/1:584-85; 15:348; Nicolas, Proceedings Privy Council, 7:87; N. M. Fuidge, "Done, Sir John," HPO; R. J.W. Swales, "Holcroft, Sir Thomas," HPO. </t>
  </si>
  <si>
    <t>TNA, KB 9/545, mm. 87-90; KB 29/161, m. 1d; KB 27/1115, plea m. 21; LMA, Rep. 10, fol. 95r; L&amp;P, 14/1:584-85; 15:348; Nicolas, Proceedings Privy Council, 7:87; N. M. Fuidge, "Done, Sir John," HPO; R. J.W. Swales, "Holcroft, Sir Thomas," HPO.</t>
  </si>
  <si>
    <t>TNA, KB 9/194, m. 22; CPR 1405-1408, 245; L. S. Woodger, "Holt, William II," HPO</t>
  </si>
  <si>
    <t>TNA, C 260/126/28; PROME, 1421-12 (4:164; PROME Petition 2); Carole Rawcliffe, "Ninezergh, John," HPO; Nicolas and Tyrell, ed., Chronicle of London, 98-99.</t>
  </si>
  <si>
    <t>PROME, 1427-10 (4:321-22); Carole Rawcliffe, "Colles, John," HPO.</t>
  </si>
  <si>
    <t>Henry Anstey, ed., Munimenta Academica, or, Documents Illustrative of Academical Life, 2 vols., Rolls Series 50 (London: Longmans, Green, Reader, and Dyer, 1868), 2:702-4; Cox, Sanctuaries, 46-47</t>
  </si>
  <si>
    <t>TNA, KB 27/1023, plea m. 80v; reference from Baker, Spelman's Reports, intro 344</t>
  </si>
  <si>
    <t>TNA, KB 27/1044, plea m. 64v; reference from Baker, Spelman's Reports, intro 344</t>
  </si>
  <si>
    <t>TNA, KB 27/1081, rex m. 6; Baker, Spelman's Reports, 1:47-48</t>
  </si>
  <si>
    <t xml:space="preserve">Coroner's inquest at Westminster, dated either June 1381 or 1382 [if the former, right on the heels of the Great Rising of 1381], over the body of William, servant of John Terlyng. The jurors reported that Croppe stabbed William, servant of John Terlyng, and then fled into the sanctuary at Westminster. </t>
  </si>
  <si>
    <t>Coroner's roll for Leicestershire, 1393-1413, records that Middleton fled to the church of St. John the Baptist at [Dalby?] on the Wolds on 1 Jun. 1400, confessing theft. He abjured.</t>
  </si>
  <si>
    <t>The bishop of Chichester's register records that on 20 Feb. 1405, Moot, having escaped custody of constables who took him for theft and robbery, ran from Arundel Castle to the collegiate church of Arundel, where he took "hold of the ring" of the cloister gates "as a sign of the immunity of the church." The Register records that the constable and porter of the Castle, along with two other men, seized him despite this claim of sanctuary, and that the constable and porter then voluntarily admitted their fault to the bishop, restored Moot to the church, and were assigned penance. After that, apparently, Moot abjured, as the patent roll indicates that on 3 Jun. 1406 he was pardoned by the king for theft and abjuration (there was no mention there of this backstory).</t>
  </si>
  <si>
    <t>Coroner's memorandum that on 22 Jul. 1414 Ninezergh took church at St. Anne Aldersgate. He confessed that on 30 Mar. 1414, together with four other men, he had killed William Gerard of Burton, Westmorland, yeoman, in Burton. According to an anonymous London chronicler, Ninezergh took church at St. Anne Aldersgate on that same day, 22 Jul. 1414, but for a different homicide, that of a cleric in London named Master John Tybbay, and that he was accompanied into the sanctuary by four of his men. According to the chronicler, Ninezergh and his four men were "mured up," walled in, to prevent them from escaping from the church. The five men, the chronicler continues, subsequently abjured the realm. (As the chronicler did not name Ninezergh's four servants, they have not here been given separate entries.) Ninezergh had served as MP in 1406, although Rawcliffe speculates his parliamentary service was to garner support in his defence of another homicide charge. Upon his abjuration he appears to have never returned. His wife Margaret, formerly wife of Roger Lescrope, knight, petitioned the king in parliament that following John's abjuration for felony the dower lands she had brought to her marriage had been seized by her son, and then escheated to crown on his death. She asked for restoration and was told to take it to the law.</t>
  </si>
  <si>
    <t>Record in the patent roll that Hughebard escaped the prison of the prior of Christchurch Canterbury, where he was being held on suspicion of theft, and took church at Blackfriars in Canterbury, March 1418; he confessed his felonies to the coroner, incl. homicide, but refused to abjure. He then escaped from church but was taken outside of the church and imprisoned. In Oct. 1418, the king pardoned him of all this and any other felonies except murder and rape.</t>
  </si>
  <si>
    <t xml:space="preserve">Hertfordshire, Hertford </t>
  </si>
  <si>
    <t>A complaint (with a date range of 1426-32) made to the chancellor by John Lacy, draper of London, that Parker had fled to sanctuary at Westminster with cloth for which he had not paid Lacy, intending never to come out.</t>
  </si>
  <si>
    <t>Coroner's inquest 20 Nov. 1435 in the parish of St. Gregory in London over the body of William Burght, chaplain. The jurors found that Curteys lay in wait to kill Burght, in the parish of St. Gregory by St. Paul's cathedral. Following the killing, Curteys fled to St. Martin le Grand. On 12 July 1437 Curteys appeared in King's Bench and presented a pardon.</t>
  </si>
  <si>
    <t>In a petition to the king's council, John Bartelot of Tetsworth, Oxon., complained that on 7 Sept 1437, he fled from his "mortelx enemyes" to sanctuary in the church of St. Michael Bassishaw in London, and knowing that he could not have the protection of holy church unless he confessed to a felony, falsely confessed to horse theft in Middlesex, and then abjured. He did not, however, commit that offence. Sought a pardon, which he received on 11 July 1439.</t>
  </si>
  <si>
    <t>Coroner's inquest 6 Oct. 1461 in St. John's Street, Clerkenwell, in the liberty of the hospital of St. John of Jerusalem, over the body of William Lyng. The jurors found that Vincent Hall on that same day had attacked and killed Lyng in St. John's Street. The jurors reported that immediately afterwards, Hall was arrested and put into the "king's prison within the liberty" in the custody of the king's constable and one of the prior's servants. A later coroner's memorandum, dated 25 Nov. 1461, indicates that on 4 Nov. Hall claimed sanctuary in a house in Clerkenwell within the "ambit" of the priory (presumably in St John's Street, although possibly within the priory precinct). Controversy must have issued about whether the priory church's ambit had the same rights of sanctuary as did parish churches. On 20 Nov. 1461, the king issued a writ indicating that the prior had proven to the king's satisfaction, by apostolic bulls, that the "priory may accord the same sanctuary as is available in any parish church in any part of its lands." Therefore the king mandated the coroner to go to Hall to record the acknowledgement of his crime. On 25 Nov., the coroner went to Hall, "directed by a writ of the king," and Hall confessed to him the murder of Lyng, and abjured. Hall was found in the realm again by 3 Nov. 1462, when he received a pardon for his felonies and for being found in the realm from the king, recorded on the patent roll and presented at King's Bench Trinity 1463.</t>
  </si>
  <si>
    <t>Seipp 1465.129; C. H. Williams, “A Fifteenth-Century Lawsuit,” The Law Quarterly Review 40 (1924): 354-55, 358-59</t>
  </si>
  <si>
    <t>A Chancery petition submitted by Philip Hill of Coventry complained that Coventry mayor John Pynchbek allowed Michell to flee with his goods to an unspecified sanctuary by not securing him with a suitable surety. Dated by Pynchbek's mayoralty, 1465 -- see Coventry Leet Book, 332.</t>
  </si>
  <si>
    <t xml:space="preserve">Durham sanctuary register records that Richardson and Moyser on 28 Oct. 1478 sought sanctuary because on 27 Mar. 1478 at Holme, in the parish of Kirkby Lonesdale, in defence of their bodies, as they say, they beat a certain Thomas Forster, that is Richardson beat Forster on his head with a certain stick called a club, and Moyser hit Forster fatally on his right knee in two places with a certain unsheathed sword [gladio], from which Forster, after lying ill, died within twenty-four weeks. </t>
  </si>
  <si>
    <t>Durham sanctuary register records that Richardson and Moyser on 28 Oct. 1478 sought sanctuary because on 27 Mar. 1478 at Holme, in the parish of Kirkby Lonesdale, in defence of their bodies, as they say, they beat a certain Thomas Forster, that is Richardson beat Forster on his head with a certain stick called a club, and Moyser hit Forster fatally on his right knee in two places with a certain unsheathed sword [gladio], from which Forster, after lying ill, died within twenty-four weeks.</t>
  </si>
  <si>
    <t>Durham sanctuary register records that Bowre on 1 Dec. 1479 sought sanctuary because he, together with others, was present and gave help at Sedbergh on the feast of St. Peter ad Vincula (1 Aug.) about 1470 or so, to feloniously slay Thomas Lupton, there at that time feloniously killed. (See also seekers Oliver Branthwayt, John Riddyng, and Richard Riddyng, seekers #16, #17, and #18.)</t>
  </si>
  <si>
    <t>Beverley sanctuary register records that Borow sought sanctuary on 6 Oct. 1481 for the death of Richard Crib, also of Handsworth, feloniously killed by Borow on 14 Sept. 1481.</t>
  </si>
  <si>
    <t>Along with another Richard III loyalist, Humphrey Stafford (ID #1099), Lovell fled to St. John's Abbey in Colchester in the wake of the battle of Bosworth in August 1485 and a subsequent parliamentary attainder for treason. By the spring of 1486 Lovell and Stafford had left Colchester, raising an unsuccessful revolt against Henry VII. Following the failure of that rising Lovell fled and it is not certain what became of him.</t>
  </si>
  <si>
    <t>Coroner's inquest at Norwood, Middlesex, over the body of John Cole Jr. of Great Greenford, on 28 Jan. 1487. Jurors say that Cole was killed by Smyth and that immediately after he fled to the parish church of Southall, taking his hedging bill, the murder weapon, with him. A writ dated 1 Feb. 1487 called the record up to King's Bench; neither record mentions an abjuration.</t>
  </si>
  <si>
    <t>Durham sanctuary register records that Wright sought sanctuary on 18 Dec. 1488 because he, together with others, around 1 Aug. 1484 in Monkton by Ripon in Yorkshire, helped John Hudson (ID #1270) when Hudson struck a certain Stephen Wilson with a forest bill in the head and gave him a mortal wound, from which he quickly died. Afterwards Wright helped Hudson, the murderer, to escape the hands of those who were surrounding him. Hudson had sought sanctuary at Durham 4 years earlier.</t>
  </si>
  <si>
    <t xml:space="preserve">Durham sanctuary register records that Fairbarne sought sanctuary on 2 May 1491 because on 19 Nov. 1490 at the mill at Brompton [Brunton?], Northumberland, he struck William Scott on the head with an iron fork shaft. A certain youth named Robert Wilkinson, a co-worker, then stabbed Scott twice in the chest with a dagger, and from these wounds to the head and chest he immediately died. </t>
  </si>
  <si>
    <t>In a petition submitted to Chancery, John Hewis, Thomas Harrys, John Dountehame, Nicholas Mason alias Sporier, Richard Philippys, Robert Lokyar, and Dominic Arthur complained that they were arrested in June 1496 within the sanctuary precinct of St. Augustine's monastery by Bristol civic officials in relation to a trespass suit in the civic court; it is unclear if they had taken sanctuary specifically in relation to the trespass or for some other reason.</t>
  </si>
  <si>
    <t>In an inquiry regarding the bounds of St. Martin le Grand sanctuary undertaken in the mid-1530s, witness William Mathew testified that Seyntbarbe, a retainer of Lord Audley, one of the leaders of Perkin Warbeck’s rebellion in 1497, fled to St. Martin’s following the defeat of the rebels; he remained in sanctuary for many years.</t>
  </si>
  <si>
    <t>Coroner's inquest on 6 Nov. 1502* at Westminster within the abbot's liberty over the body of Richard Flasket of London, vintner. Jurors reported that Flasket was assaulted by Parson at 9 am, from precogitated malice, with a shovel, giving him a blow on the head from which he immediately died. Parson fled to Westminster sanctuary. [*The date may be incorrect: it is dated on Thursday, the feast of St. Leonard the bishop, 18 Henry VII; if the main feast of St. Leonard, on 6 Nov., is meant, it was not a Thursday in 1502, but it is unclear that there is another feast of St. Leonard that the coroner meant.]</t>
  </si>
  <si>
    <t>Durham sanctuary register records that Robert Skafe sought sanctuary on 5 Feb. 1504 because with Ralph Blesdell, his accessory, on 15 Jan. 1504 he had assaulted Reginald Midilton on the king's road in Ripon. He struck Reginald on the thigh with a sword, killing him. Ralph Blesdell also sought sanctuary because he was present when Skafe killed Midilton.</t>
  </si>
  <si>
    <t>Durham sanctuary register records that John Mudd and Thomas Mudd, on 1 Sept. 1505 sought sanctuary, because on 1 Aug. 1505, in self-defence, they had struck Henry Raw also of Tunstall on the head with a pikestaff, giving him a blow from which he died on 30 Aug. On 2 Sept. 1505 Oliver Mudd and John Mudd Jr. (son of the first John) also sought sanctuary as accessories to the homicide, having been present when the first two struck Henry.</t>
  </si>
  <si>
    <t>Coroner's inquest at Coventry, 26 May 1507, over the body of John Fleccher; jurors say that Fleccher had left his house at dawn (stated to be 2 am) on that day, and from precogitated malice attacked Peter Woodhous of Coventry, capper, with a staff. Woodhous struck back with a woodknife, stabbing him in the thigh and giving him a mortal wound from which he died on 28 May [sic, despite date of inquest given as 26 May]. Woodhous fled to a "certain sanctuary in the town of Ryton in Warwickshire." The King's Bench controlment rolls indicate that he was outlawed 20 Apr. 1512.</t>
  </si>
  <si>
    <t>Both coroner's memoranda of abjuration for William Turnam (#1170) and William Payne (#1171) and a coroner's inquest report over the body of their victim, Francis Aleyn, survive. Although this was not noted on Turnam's and Payne's abjurations (which baldly state that they murdered Francis Aleyn, chaplain), the coroner's inquest for Aleyn indicates that the homicide was in revenge for the rape of Margaret Wylson. The jurors indicated that Turnam and Payne, both of Old Stratford, accompanied by Wylson, had lain in wait and attacked Aleyn following Aleyn's having broken into the house of John Wydevyll at Old Stratford, where he "carnally knew" Margaret Wylson, apparently by force. Despite the jurors' report of her presence, no indictment of Wylson as accessory has been found. Immediately after the homicide, Turnam and Payne fled to the Passenham parish church where they abjured. The controlment roll indicates both were outlawed, Turnam on 8 Apr. 1512 (no date given for Payne).</t>
  </si>
  <si>
    <t>TNA, SP 1/70, fol. 133; SP 1/238, fols. 72-7; SP 1/239, fol. 275; C 1/822/21; Rosser, Medieval Westminster, 157</t>
  </si>
  <si>
    <t>Coroner's memorandum that on 24 Mar. 1510 at Sutterton parish church, Lincs., Bromley sought sanctuary, and on 26 Mar. he confessed that he had murdered Richard Taillour of Sutterton, shoemaker, and sought to abjure. Dorse indicates that it was handed up to King's Bench in August 1510.</t>
  </si>
  <si>
    <t>Coroner's inquest report 15 Dec. 1510 in the parish of St. Faith the Virgin, London, over the body of Thomas Danet, gentleman. Jurors reported that on the same day about 4 pm Danet was attacked by Yarneley with a dagger, striking him in the left side of his body up to his heart and killing him. Danet died immediately and Yarneley fled to the sanctuary of St. Martin le Grand. The writ dated 26 Jan. 1511 calling the record up to King's Bench indicates that he had recently been taken. He appeared at King's Bench on 12 May 1511, where he pleaded not guilty and put himself on the country, but a jury could not be impanelled, and the last entry is Michaelmas 1512.</t>
  </si>
  <si>
    <t>Durham sanctuary register records that Peter Swake and Roland Dale of Calton [Catton?], Yorkshire, came to Durham on 23 Dec. 1510 because about 25 Nov. 1510 they were present when Richard Horsley of Catton was taken from his mother's house in Catton to a field, where he received several wounds from which blood flowed, and from these wounds he died about a month later. They were present when he received the fatal wounds and thus fear indictment as accessories.</t>
  </si>
  <si>
    <t>Beverley sanctuary register records that Hayton* sought sanctuary on 16 Feb. 1511 for felony and debt. *Thornley corrects the SDSB rendering of the surname as Howton.</t>
  </si>
  <si>
    <t>Coroner's memorandum that on 29 Apr. 1511 Turnebull sought the parish church of Coleshill for the murder of an unknown man in Southwark on 3 Apr. 1510, whom he attacked in St. George's Field. Turnebull was one of four men who abjured from All Saints church on the same day, although only two were involved in the same crime, and their abjurations were recorded separately.</t>
  </si>
  <si>
    <t>Coroner's inquest on 10 Feb. 1512 in the liberty of the abbot of Westminster, over the body of Gerard Foyst. The jurors reported that at 10 pm on 9 Feb. 1512, Holford, with premeditated malice, stabbed him in the chest with a dagger, killing him instantly. Etheldreda Synglewoman, alias Etheldreda Taylor, of Westminster, Spinster, and John Dyconson of Westminster, labourer, were present and indicted as accessories. Holford fled to the sanctuary of St. Peter's at Westminster. Dyconson and Synglewoman alias Taylor were each aquitted, in Trinity 1513 and 1515.</t>
  </si>
  <si>
    <t>According to at least sixty-seven indictments drawn up against them, Sir John Savage the elder and Sir John Savage the younger, father and son, murdered the gentleman John Pauncefote on 31 Mar. 1516. In Trinity term 1516, the younger Savage was brought to King’s Bench to face an appeal of murder brought by Pauncefote’s widow Bridget. He pleaded sanctuary, indicating that on 10 May 1516 he had taken sanctuary in a property belonging to the prior of St. John of Jerusalem in St. John’s Street in Clerkenwell, in a house leased by William Hanley. On 20 Jun. 1516 he was seized from there, taken to the Tower, and from there to King’s Bench. Savage presented long and detailed arguments regarding his sanctuary claim, including several precedents. The prior of SJJ, Thomas Docwra, was summoned to show with documents and charters the property’s sanctuary privileges; Docwra appeared in Michaelmas 1518, but requested an adjournment as his case was too complex to present then, and he did not reappear. By early 1520 Pauncefote’s widow had dropped her case and Savage then dropped his sanctuary plea and presented a pardon for the king’s suit of homicide. There was no ruling on the sanctuary privilege of the house in St. John’s Street, although there was considerable discussion amongst the justices and members of the king’s council (in the presence of the king) recorded by Caryll. The case did not have the effect of extinguishing sanctuary claims in general, or even apparently for SJJ properties in particular, as claimed by Ives in "Crime, Sanctuary." See also the 1518 sanctuary seeking at Durham of an accessory, Anthony Savage (ID #264).</t>
  </si>
  <si>
    <t>Coroner's inquest report at Westminster in the abbot of Westminster's liberty on 7 Aug. 1516, over the body of Edward Wright alias Messenger. The jurors reported that Richard Draycotes, gentleman, and Richard Heydon, William Stanwyche, Henry Ellys, and Alexander Grome (alias Alexander late servant of William Pykeryng, gentleman), all yeomen, all of Westminster, on 30 Jul. 1516 at 6pm assaulted Wright at Westminster, giving him a wound from which he died on 6 Aug. Draycotes and Heydon were the principals and the others were accessories. The jurors also say that Thomas Swalowe of Westminster tried to capture the felons and chased them, and as he did so he saw John Haynes of Westminster, cutler, one of the constables of the town of Westminster, and in the name of the king he ordered him to catch and arrest the felons and murderers, but Haynes publicly refused to do this, so that the men were able to escape to sanctuary at Westminster.</t>
  </si>
  <si>
    <t>Coroner's inquest at Toynton, Lincs., on 22 Feb. 1517 over the body of William Benton. The jurors reported that on 16 Feb. 1517 at about 7 am on the ice on the "East Fen," the common marsh of the lord king, Wright assaulted Benton, hitting him on the head with an axe; Benton languished for four days before dying. Immediately afterwards Wright "fled to the township of Asgarby and sought the privilege of the lordship there." Asgarby was a property pertaining to the cathedral at Lincoln (VCH Lincs., 1:80-96), but is otherwise not attested as a sanctuary.</t>
  </si>
  <si>
    <t xml:space="preserve">Coroner's memorandum that at Cropredy, Oxon., on 19 Sept. 1517, Richard Constable alias Walker; William Bryggys; Thomas Hogeson; and Thomas Abromell fled to the parish church at Cropredy. They confessed that the previous day they had together broken into the close and house of Thomas Debeson of Stanford, Oxon., and assaulted him, stealing 46s 8d in money. They all abjured, all being assigned the same port. </t>
  </si>
  <si>
    <t>Coroner's memorandum that at Cropredy, Oxon., on 19 Sept. 1517, Richard Constable alias Walker; William Bryggys; Thomas Hogeson; and Thomas Abromell fled to the parish church at Cropredy. They confessed that the previous day they had together broken into the close and house of Thomas Debeson of Stanford, Oxon., and assaulted him, stealing 46s 8d in money. They all abjured, all being assigned the same port. Hogeson is listed as "de novo Castello subtus Lynd in comitatu Lincoln," here assumed to be Newcastle-under-Lyme, Staffs.</t>
  </si>
  <si>
    <t xml:space="preserve">An entry in the London Repertory Book dated 2 Jul. 1523 indicates that Master Broun, alderman, cited Elizabeth Troublefeld alias Vaughan, dwelling in St. Martin le Grand, for having "procured a young maiden to go to the Stews and thereupon conveyed her thither"; he had committed Troublefeld to the Counter until the matter could be better examined. Whether she was registered in the sanctuary or not in 1523, a "certificate" of "persons within St. Martin's sanctuary," dated 13 Feb. 1525, lists Elizabeth Troublefeld as lodging in Bland's Alley with Anne Jenyns. </t>
  </si>
  <si>
    <t>Beverley sanctuary register records that [Blank Blank] of [Blank] in Yorkshire sought sanctuary at Beverley on 27 Mar. 1526 for debt; he was admitted before Robert Crayk, esquire, and John Wright, clerk of the court there.</t>
  </si>
  <si>
    <t>**** [wife of Gerard]</t>
  </si>
  <si>
    <t>Coroner's memorandum that on 1 Sept. 1528 Genyng took the church of All Hallows in Maldon, Essex. On 5 Sept. he confessed to the coroner that on 12 June 1520, together with John Strangman of Mitcheldean, Devon [? - Gloucs.?], gentleman, John Danyell of Mollesden, Devon [Meldon, Devon?], John Rowe of Stockleigh, Devon, tailor, he assaulted a certain Richard Whitlacke at Beltnam, Devon [?], and gave him a mortal wound from which he immediately died. He abjured.</t>
  </si>
  <si>
    <t>Ripon (abjuration from Notts., Newark, church of St. Mary Magdalen)</t>
  </si>
  <si>
    <t>TNA, KB 9/517, m. 72; KB 29/164, m. 35</t>
  </si>
  <si>
    <t>Coroner's inquest 5 Aug. 1532 at Winsham, Somerset, over the body of William Imbley of Winsham, tanner. The jurors reported that on 1 Jul. 1532 Bagwell attacked him and killed him, and Imbley languished for about a month before dying on 4 Aug. 1532. Bagwell immediately fled to the sanctuary at Forde Abbey. He was indicted at Wells, Somerset in Jan. 1533, but he was not in custody (perhaps in sanctuary) and at length was outlawed. In 1535 Bagwell appeared in King's bench and presented a pardon, and went sine die.</t>
  </si>
  <si>
    <t>In the 1533 Westminster sanctuary census, Davy was named as having entered for murder, about one week before (~24 May 1533).</t>
  </si>
  <si>
    <t>In the 1533 Westminster sanctuary census, John Goughe Flewe Ellyne was named as having entered for murder, about two days before (~30 May 1533).</t>
  </si>
  <si>
    <t xml:space="preserve">Coroner's memorandum that on 17 Mar. 1534, Thomas Gadbure [#1210], John Russell [#1211], and John Ploghe [#1212] all took the church at Harewood, Yorks. They confessed that on 27 Jul. 1533 at Adwick, Yorks., they had robbed an unknown man on the king's highway, and on 30 Jul. they robbed another man. They abjured and were branded. Gadbure was assigned Colchester; Russel was assigned "Bewdley" (likely Bewdley, Shropshire, by geography); and Plogh was assigned Beverley. </t>
  </si>
  <si>
    <t>Coroner's memorandum that on 17 Mar. 1534, Thomas Gadbure [#1210], John Russell [#1211], and John Ploghe [#1212] all took the church at Harewood, Yorks. They confessed that on 27 Jul. 1533 at Adwick, Yorks., they had robbed an unknown man on the king's highway, and on 30 Jul. they robbed another man. They abjured and were branded. Gadbure was assigned Colchester; Russel was assigned "Bewdley" (likely Bewdley, Shropshire, by geography); and Plogh was assigned Beverley. (Plogh is not in Beverley sanctuary register.)</t>
  </si>
  <si>
    <t>TNA, KB 9/531, mm. 54-55; KB 27/113, m. 44d; John H. Baker, The Men of Court 1440 to 1550, 3 vols., Selden Society, Supplementary Series 18 (London: Selden Society, 2012), 1059; L&amp;P, 21/2:235</t>
  </si>
  <si>
    <t>In *Sanctuaries and Sanctuary Seekers*, Charles C. Cox infers from the alias in Jeynes's 1538 pardon, "of Beaulieu," that he had taken sanctuary there (although this is not spelled out in pardon); pardon may have been one way, Cox implies, of dealing with the felonious sanctuary seekers at Beaulieu at the monastery's dissolution in 1538.</t>
  </si>
  <si>
    <t>Coroner's memorandum at Barrington, Cambs., that on 4 Oct. 1541 Mere took the cemetery of the parish church of Barrington. he confessed to the coroner that on 3 Oct., at Cambridge, he stole a grey horse from John Wulward of the same city. He abjured, was branded, and was assigned the city of Westminster, which was his choice.</t>
  </si>
  <si>
    <t>TNA, KB 9/388, mm. 26-29; KB 29/120, m. 30; KB 27/921, rex m. 2d; Baker, Spelman's Reports, 1:44.</t>
  </si>
  <si>
    <t>Canterbury Cathedral Archives, DCc-ChAnt/C/1232/4 and 5 (calendared on TNA Discovery); Cox, Sanctuaries, 233-34</t>
  </si>
  <si>
    <t>Baker, Caryll's Reports, 2:707-8</t>
  </si>
  <si>
    <t xml:space="preserve">A. E. Stamp, ed., Calendar of Close Rolls, 1399-1402 (London: HMSO, 1927), 438-443 </t>
  </si>
  <si>
    <t>Main references to sanctuary-seeking: TNA, SP 1/238, fols. 72-73; BL, Cotton Titus B I, fol. 161v. See summary for other bibliography.</t>
  </si>
  <si>
    <t>LMA, Rep. 8, fols. 34v, 62v; John Gough Nichols, ed., Chronicle of the Grey Friars of London, Camden Society Old Series 53 (London: Camden Society, 1852), 34; Holinshed, Chronicles, 6:906; Baker, Spelman's Reports, 1:46</t>
  </si>
  <si>
    <t>CPMR, 4:180</t>
  </si>
  <si>
    <t>CPMR, 4:203</t>
  </si>
  <si>
    <t>CPMR, 4:206</t>
  </si>
  <si>
    <t>CPMR, 4:227</t>
  </si>
  <si>
    <t>CPMR, 4:242</t>
  </si>
  <si>
    <t>CPR 1405-08, 191; Cecil Deedes, ed., The Episcopal Register of Robert Rede, Sussex Record Society 8, 11 (Lewes, Sussex: Sussex Record Society, 1908), 1:44-47</t>
  </si>
  <si>
    <t>John Silvester Davies, ed., An English Chronicle of the Reigns of Richard II, Henry IV, Henry V, and Henry VI, Camden Society 64 (London: J. B. Nichols, 1856), 57-58; Cox, Sanctuaries, 58-59; Ralph A. Griffiths, “The Trial of Eleanor Cobham: An Episode in the Fall of Duke Humphrey of Gloucester,” Bulletin of the John Rylands Library 51, no. 2 (1969): 388-89</t>
  </si>
  <si>
    <t>TNA, KB 9/480, m. 31; KB 9/512, m. 36; KB 27/1075, rex m. 6; KB 29/162, mm. 2, 6; L&amp;P, 4/3:2709; SP 1/237, fols. 121-27 (L&amp;P, Add. 1/1:261); G. R. Elton, Policy and Police: The Enforcement of the Reformation in the Age of Thomas Cromwell (Cambridge: Cambridge University Press, 1972), 110-12</t>
  </si>
  <si>
    <t>SDSB, 25-26; Fowler, "Sanctuary Records," 311-12</t>
  </si>
  <si>
    <t>SDSB, 32; Fowler, "Sanctuary Records," 312</t>
  </si>
  <si>
    <t>SDSB, 32-33; Fowler, "Sanctuary Records," 312-13</t>
  </si>
  <si>
    <t>SDSB, 134; Fowler, "Sanctuary Records," 316</t>
  </si>
  <si>
    <t>SDSB, 39; Fowler, "Sanctuary Records," 313</t>
  </si>
  <si>
    <t>SDSB, 39; Fowler, "Sanctuary Records," 313-14</t>
  </si>
  <si>
    <t>SDSB, 60; Fowler, "Sanctuary Records," 314</t>
  </si>
  <si>
    <t>SDSB, 85-86; Fowler, "Sanctuary Records," 314-15</t>
  </si>
  <si>
    <t>SDSB, 86; Fowler, "Sanctuary Records," 315</t>
  </si>
  <si>
    <t>SDSB, 87; Fowler, "Sanctuary Records," 316</t>
  </si>
  <si>
    <t>SDSB, 88; Fowler, "Sanctuary Records," 316</t>
  </si>
  <si>
    <t>SDSB, 175; Fowler, "Sanctuary Records," 316-17</t>
  </si>
  <si>
    <t>SDSB, 208; ; Fowler, "Sanctuary Records," 317</t>
  </si>
  <si>
    <t>Fowler, Acts of Chapter of Ripon, 72-73</t>
  </si>
  <si>
    <t>TNA, KB 9/1070, mm. 51-52; Freeman, "And He Abjured," 292-93 (citing KB 29/58, rot. 16)</t>
  </si>
  <si>
    <t>TNA, KB 9/224, m. 255; KB 9/937, m. 54; Freeman, "And He Abjured," 295</t>
  </si>
  <si>
    <t>TNA, KB 9/1046, mm. 27-28; Freeman, "And He Abjured," 290</t>
  </si>
  <si>
    <t>TNA, KB 9/225, mm. 27-28; Freeman, "And He Abjured," 290</t>
  </si>
  <si>
    <t>TNA, KB 9/224, mm. 5, 29-30, 46-47, 54-55; Fabyan, New Chronicles, 598-99; James Gairdner, ed., The Historical Collections of a Citizen of London in the Fifteenth Century, Camden Society, New Series (Westminster: Camden Society, 1876), 
 163-64; Nicolas and Tyrell, ed., Chronicle of London, 117; Ralph Alan Griffiths, “A Breton Spy in London, 1425-29,” in King and Country: England and Wales in the Fifteenth Century (London ; Rio Grande, Ohio, U.S.A: Hambledon Press, 1991), 220–25.</t>
  </si>
  <si>
    <t>R. H. Helmholz, The Ius Commune in England: Four Studies (Oxford: Oxford University Press, 2001), 20n</t>
  </si>
  <si>
    <t>William Hudson and John Cottingham Tingey, eds., The Records of the City of Norwich, 2 vols. (Norwich: Jarrold, 1906), 2:96</t>
  </si>
  <si>
    <t>Kent History and Library Centre, MS Fa/LC/1, fol. 16r (calendar on TNA Discovery)</t>
  </si>
  <si>
    <t>Cox, Sanctuaries, 169-70; L&amp;P, 3/2:1299</t>
  </si>
  <si>
    <t>TNA, KB 27/1072, Fines; KB 27/1075, rex m. 3; KB 27/1080, rex m. 21d; KB 29/162, mm. 5, 6d; KB 9/975, mm. 134, 236; SDSB, 199; L&amp;P, 15:118, 366-67; 16, passim, esp. 429; 21/2:285-86.</t>
  </si>
  <si>
    <t>SDSB, 202; L&amp;P, 6, no. 258 (p. 116), SP 1/75, fol. 39.</t>
  </si>
  <si>
    <t>I. S. Leadam, ed., Select Cases in the Court of Requests, A.D. 1497-1569, Selden Society 12 (London: Bernard Quaritch, 1898), 7-10</t>
  </si>
  <si>
    <t>Arthur Francis Leach, Beverley Town Documents, Selden Society 14 (London: B. Quaritch, 1900), 20.</t>
  </si>
  <si>
    <t>TNA, KB 9/476, m. 88; KB 29/150, m. 22d; L&amp;P, 2:1389</t>
  </si>
  <si>
    <t>Laetitia Lyell and Frank D. Watney, eds., Acts of Court of the Mercers’ Company, 1453-1527 (Cambridge: Cambridge University Press, 1936), 660-61</t>
  </si>
  <si>
    <t>Machyn, Chronicle, fols. 56r, 63v, 87v</t>
  </si>
  <si>
    <t>WAM, MS 64911; LMA, MS MJ/SP/XX/486; Machyn, Chronicle, fols. 56r, 63v</t>
  </si>
  <si>
    <t>Machyn, Chronicle, fol. 63v</t>
  </si>
  <si>
    <t>Acts of the Privy Council, 6:134; Machyn, Chronicle, fols. 78v, 79v</t>
  </si>
  <si>
    <t>Thomas More, The History of King Richard the Third, Complete Works 2 (New Haven: Yale University Press, 1963), 85, 87; see also 265</t>
  </si>
  <si>
    <t>Norfolk Record Office, MS Y/C 4/167, Great Yarmouth Borough Court Roll, 1462 - 1463, m. 19d (calendared on TNA Discovery)</t>
  </si>
  <si>
    <t>Paris Garden Manorial Court Roll, Lambeth Archives, Class VI/2, fol. 2d (GD)</t>
  </si>
  <si>
    <t>W. Gurney Benham, ed., The Red Paper Book of Colchester (Colchester: Essex County Standard Office, 1902), 56-57</t>
  </si>
  <si>
    <t>TNA, KB 9/410, mm. 65-66; Herbert Edward Salter and Vivian Hunter Galbraith, eds., Snappe’s Formulary and Other Records (Oxford: Clarendon Press, 1924), 252-53</t>
  </si>
  <si>
    <t>Great White Book of Bristol, 31-33</t>
  </si>
  <si>
    <t>TNA, C 1/207/59; Great White Book of Bristol, 43-67; Fleming, "Conflict".</t>
  </si>
  <si>
    <t>Thomas of Walsingham, The St Albans Chronicle: The Chronica Maiora of Thomas Walsingham, ed. John Taylor, Wendy R. Childs, and Leslie Watkiss, vol. 2, Oxford Medieval Texts (Oxford: Clarendon Press, 2011), 2:597.</t>
  </si>
  <si>
    <t>TNA, SP 1/49, fols. 59r-62v (L&amp;P, 4/2:1952)</t>
  </si>
  <si>
    <t>TNA, KB 27/1004, m. 18</t>
  </si>
  <si>
    <t>TNA, KB 27/1018, rex m. 11; BL, Lansdowne 639, King's Council in Star Chamber, 1516, fols. 44v-45r</t>
  </si>
  <si>
    <t>TNA, CP 40/634, rot. 452; CP 40/647, rot. 111d; WAM, Book 5, fols. 63v-64v</t>
  </si>
  <si>
    <t>TNA, CP 40/654, rot. 318; WAM, Book 5, fols. 38r-39r</t>
  </si>
  <si>
    <t>TNA, CP 40/653, rot. 104; CP 40/673, rot. 282d; WAM, Book 5, fol. 39r</t>
  </si>
  <si>
    <t>TNA Discovery</t>
  </si>
  <si>
    <t>The National Archives, Discovery catalogue, http://discovery.nationalarchives.gov.uk/ (this includes in some cases detailed calendars of records of other archives in the UK)</t>
  </si>
  <si>
    <t>Acts of the Privy Council</t>
  </si>
  <si>
    <t>Baker, Caryll’s Reports</t>
  </si>
  <si>
    <t>Baker, Port’s Notebook</t>
  </si>
  <si>
    <t>Baker, Spelman’s Reports</t>
  </si>
  <si>
    <t>BL</t>
  </si>
  <si>
    <t>British Library</t>
  </si>
  <si>
    <t>Chrimes, Henry VII</t>
  </si>
  <si>
    <t>CLBK</t>
  </si>
  <si>
    <t>Reginald R. Sharpe, ed., Calendar of Letter-Books of the City of London, Letter Book K (1422-1460) (London: J. E. Francis, 1911). Available at British History Online</t>
  </si>
  <si>
    <t>Cox, Sanctuaries</t>
  </si>
  <si>
    <t>J. Charles Cox, The Sanctuaries and Sanctuary Seekers of Mediaeval England (London: G. Allen and Sons, 1911). Available at archive.org.</t>
  </si>
  <si>
    <t>CPMR</t>
  </si>
  <si>
    <t>CPR</t>
  </si>
  <si>
    <t>Fabyan, New Chronicles</t>
  </si>
  <si>
    <t>Robert Fabyan, The New Chronicles of England and France, ed. Henry Ellis (London: F. C. and J. Rivington, 1811). Available at archive.org.</t>
  </si>
  <si>
    <t>Fleming, “Conflict”</t>
  </si>
  <si>
    <t>Fowler, “Sanctuary Records”</t>
  </si>
  <si>
    <t>Joseph Thomas Fowler, ed., “Sanctuary Records,” in Memorials of the Church of SS. Peter and Wilfrid, Ripon, vol. 1, Surtees Society 74, 1881, 310-17. Available at archive.org.</t>
  </si>
  <si>
    <t>Fowler, Acts of Chapter of Ripon</t>
  </si>
  <si>
    <t>Joseph Thomas Fowler, ed., Acts of Chapter of the Collegiate Church of SS. Peter and Wilfrid, Ripon, A. D. 1452 to A. D. 1506, Surtees Society 64 (Durham: Published for the Society by Andrews &amp; Co., 1875). Available at archive.org.</t>
  </si>
  <si>
    <t>Freeman, “And He Abjured”</t>
  </si>
  <si>
    <t>GD</t>
  </si>
  <si>
    <t>Reference generously provided by Dr. Graham Dawson.</t>
  </si>
  <si>
    <t>Great Chronicle of London</t>
  </si>
  <si>
    <t>Great White Book of Bristol</t>
  </si>
  <si>
    <t>HPO</t>
  </si>
  <si>
    <t xml:space="preserve">The History of Parliament Online: Member Biographies, http://www.historyofparliamentonline.org/research/members </t>
  </si>
  <si>
    <t>Holinshed, Chronicles</t>
  </si>
  <si>
    <t xml:space="preserve">Raphael Holinshed, Chronicles of England, Scotland, and Ireland (London: John Hunne, 1577), www.english.ox.ac.uk/holinshed/ </t>
  </si>
  <si>
    <t>Hunnisett, Notts. Coroners’ Inquests</t>
  </si>
  <si>
    <t>Ives, “Crime, Sanctuary”</t>
  </si>
  <si>
    <t>Journal 3</t>
  </si>
  <si>
    <t>London Metropolitan Archives, COL/CC/01/01/003, Journals of the Court of Common Council, vol. 3, 1436-1442</t>
  </si>
  <si>
    <t>KB</t>
  </si>
  <si>
    <t>King’s Bench</t>
  </si>
  <si>
    <t>Kempe, Historical Notices</t>
  </si>
  <si>
    <t>Alfred John Kempe, Historical Notices of the Collegiate Church or Royal Free Chapel and Sanctuary of St. Martin-Le-Grand, London (London: Longman, Hurst, Rees Orme, Brown, and Green, 1825). Available at archive.org.</t>
  </si>
  <si>
    <t>Kightly, “Early Lollards”</t>
  </si>
  <si>
    <t>Charles Kightly, “The Early Lollards: A Survey of Popular Lollard Activity in England, 1382-1428” (Ph.D., University of York, 1975).</t>
  </si>
  <si>
    <t>L&amp;P</t>
  </si>
  <si>
    <t>Letter Book K</t>
  </si>
  <si>
    <t>London Metropolitan Archives, COL/AD/01/010, Letter Book K</t>
  </si>
  <si>
    <t>LMA</t>
  </si>
  <si>
    <t>London Metropolitan Archives</t>
  </si>
  <si>
    <t>Machyn, Chronicle</t>
  </si>
  <si>
    <t>Henry Machyn, A London Provisioner’s Chronicle, 1550-1563, by Henry Machyn: Manuscript, Transcription, and Modernization, ed. Richard W. Bailey, Marilyn Miller, and Colette Moore, 2006, http://name.umdl.umich.edu/5076866.0001.001.</t>
  </si>
  <si>
    <t>McSheffrey, “Slaying of William Pennington”</t>
  </si>
  <si>
    <t>Shannon McSheffrey, “The Slaying of Sir William Pennington: Legal Narrative and the Late Medieval English Archive,” Florilegium 28 (2011): 169–203, https://journals.lib.unb.ca/index.php/flor/article/view/21566/25053</t>
  </si>
  <si>
    <t>Nicolas and Tyrell, ed., Chronicle of London</t>
  </si>
  <si>
    <t>Nicholas Harris Nicolas and E. Tyrell, eds., A Chronicle of London from 1089 to 1483 (London: Longman, Rees, Orme, Brown and Green, 1827). Available at archive.org.</t>
  </si>
  <si>
    <t>Nicolas, Proceedings Privy Council</t>
  </si>
  <si>
    <t>ODNB</t>
  </si>
  <si>
    <t>http://www.oxforddnb.com</t>
  </si>
  <si>
    <t>Paston Letters</t>
  </si>
  <si>
    <t>PROME</t>
  </si>
  <si>
    <t>Chris Given-Wilson, ed., The Parliament Rolls of Medieval England (London: British History Online -- http://www.british-history.ac.uk/no-series/parliament-rolls-medieval, 2010).</t>
  </si>
  <si>
    <t>Rep.</t>
  </si>
  <si>
    <t>London Metropolitan Archives, LMA, COL/CA/01/01/001 through …/014, Repertory Books of the Court of Aldermen</t>
  </si>
  <si>
    <t>Rosser, Medieval Westminster</t>
  </si>
  <si>
    <t>Sanctuarium Dunelmense et Sanctuarium Beverlacense, Surtees Society 5 (London: J. B. Nichols and Son, 1837). Available at archive.org.</t>
  </si>
  <si>
    <t>Seipp</t>
  </si>
  <si>
    <t>David J. Seipp, “An Index and Paraphrase of Printed Year Book Reports, 1268 - 1535,” 2008, http://www.bu.edu/law/seipp/index.html .</t>
  </si>
  <si>
    <t>Thornley, "Sanctuary Registers at Beverley”</t>
  </si>
  <si>
    <t>TNA</t>
  </si>
  <si>
    <t>Kew, The National Archives</t>
  </si>
  <si>
    <t>Vergil, Anglica Historia</t>
  </si>
  <si>
    <t>Vergil, English History</t>
  </si>
  <si>
    <t>Polydore Vergil, Three Books of Polydore Vergil’s English History, ed. Henry Ellis (London: John Bowyers Nicols and Son, 1844). Available at archive.org.</t>
  </si>
  <si>
    <t>WAM</t>
  </si>
  <si>
    <t>Westminster Abbey Muniments</t>
  </si>
  <si>
    <t>Warkworth, Chronicle</t>
  </si>
  <si>
    <t>John Warkworth, A Chronicle of the First Thirteen Years of the Reign of King Edward the Fourth, Camden Third Series 26 (London: Longman, Hurst, Rees Orme, Brown, and Green, 1838). Available at archive.org.</t>
  </si>
  <si>
    <r>
      <t xml:space="preserve">John Roche Dasent, </t>
    </r>
    <r>
      <rPr>
        <i/>
        <sz val="14"/>
        <color theme="1"/>
        <rFont val="Calibri"/>
        <family val="2"/>
        <scheme val="minor"/>
      </rPr>
      <t>Acts of the Privy Council of England: A.D. 1542-[June 1631]</t>
    </r>
    <r>
      <rPr>
        <sz val="14"/>
        <color theme="1"/>
        <rFont val="Calibri"/>
        <scheme val="minor"/>
      </rPr>
      <t>, 43 vols. (London: HMSO, 1890).</t>
    </r>
  </si>
  <si>
    <r>
      <t xml:space="preserve">John H. Baker, ed., </t>
    </r>
    <r>
      <rPr>
        <i/>
        <sz val="14"/>
        <color theme="1"/>
        <rFont val="Calibri"/>
        <family val="2"/>
        <scheme val="minor"/>
      </rPr>
      <t>Reports of Cases by John Caryll</t>
    </r>
    <r>
      <rPr>
        <sz val="14"/>
        <color theme="1"/>
        <rFont val="Calibri"/>
        <scheme val="minor"/>
      </rPr>
      <t>, 2 vols., Selden Society 115, 116 (London: Selden Society, 1999).</t>
    </r>
  </si>
  <si>
    <r>
      <t xml:space="preserve">John H. Baker, ed., </t>
    </r>
    <r>
      <rPr>
        <i/>
        <sz val="14"/>
        <color theme="1"/>
        <rFont val="Calibri"/>
        <family val="2"/>
        <scheme val="minor"/>
      </rPr>
      <t>The Notebook of Sir John Port</t>
    </r>
    <r>
      <rPr>
        <sz val="14"/>
        <color theme="1"/>
        <rFont val="Calibri"/>
        <scheme val="minor"/>
      </rPr>
      <t>, Selden Society 102 (London: Selden Society, 1986).</t>
    </r>
  </si>
  <si>
    <r>
      <t xml:space="preserve">John H. Baker, ed., </t>
    </r>
    <r>
      <rPr>
        <i/>
        <sz val="14"/>
        <color theme="1"/>
        <rFont val="Calibri"/>
        <family val="2"/>
        <scheme val="minor"/>
      </rPr>
      <t>The Reports of Sir John Spelman</t>
    </r>
    <r>
      <rPr>
        <sz val="14"/>
        <color theme="1"/>
        <rFont val="Calibri"/>
        <scheme val="minor"/>
      </rPr>
      <t>, 2 vols., Selden Society, 93 and 94 (London: Selden Society, 1977).</t>
    </r>
  </si>
  <si>
    <r>
      <t xml:space="preserve">S. B. Chrimes, </t>
    </r>
    <r>
      <rPr>
        <i/>
        <sz val="14"/>
        <color theme="1"/>
        <rFont val="Calibri"/>
        <family val="2"/>
        <scheme val="minor"/>
      </rPr>
      <t>Henry VII</t>
    </r>
    <r>
      <rPr>
        <sz val="14"/>
        <color theme="1"/>
        <rFont val="Calibri"/>
        <scheme val="minor"/>
      </rPr>
      <t xml:space="preserve"> (London: Eyre Methuen, 1972).</t>
    </r>
  </si>
  <si>
    <r>
      <t xml:space="preserve">A. H. Thomas and Philip E. Jones, eds., </t>
    </r>
    <r>
      <rPr>
        <i/>
        <sz val="14"/>
        <color theme="1"/>
        <rFont val="Calibri"/>
        <family val="2"/>
        <scheme val="minor"/>
      </rPr>
      <t>Calendar of Plea and Memoranda Rolls Preserved Among the Archives of the Corporation of the City of London at the Guildhall</t>
    </r>
    <r>
      <rPr>
        <sz val="14"/>
        <color theme="1"/>
        <rFont val="Calibri"/>
        <scheme val="minor"/>
      </rPr>
      <t>, 6 vols. (Cambridge: Cambridge University Press, 1926).</t>
    </r>
  </si>
  <si>
    <r>
      <t>Calendar of the Patent Rolls Preserved in the Public Record Office</t>
    </r>
    <r>
      <rPr>
        <sz val="14"/>
        <color theme="1"/>
        <rFont val="Calibri"/>
        <scheme val="minor"/>
      </rPr>
      <t>, many volumes</t>
    </r>
    <r>
      <rPr>
        <i/>
        <sz val="14"/>
        <color theme="1"/>
        <rFont val="Calibri"/>
        <family val="2"/>
        <scheme val="minor"/>
      </rPr>
      <t xml:space="preserve"> </t>
    </r>
    <r>
      <rPr>
        <sz val="14"/>
        <color theme="1"/>
        <rFont val="Calibri"/>
        <scheme val="minor"/>
      </rPr>
      <t>(London: HMSO, 1891-1966).</t>
    </r>
  </si>
  <si>
    <r>
      <t xml:space="preserve">Peter Fleming, “Conflict and Urban Government in Later Medieval England: St Augustine’s Abbey and Bristol,” </t>
    </r>
    <r>
      <rPr>
        <i/>
        <sz val="14"/>
        <color theme="1"/>
        <rFont val="Calibri"/>
        <family val="2"/>
        <scheme val="minor"/>
      </rPr>
      <t>Urban History</t>
    </r>
    <r>
      <rPr>
        <sz val="14"/>
        <color theme="1"/>
        <rFont val="Calibri"/>
        <scheme val="minor"/>
      </rPr>
      <t xml:space="preserve"> 27 (2000): 325–43, doi:10.1017/S0963926800000316.</t>
    </r>
  </si>
  <si>
    <r>
      <t xml:space="preserve">Jessica Freeman, “And He Abjured the Realm of England, Never to Return,” in </t>
    </r>
    <r>
      <rPr>
        <i/>
        <sz val="14"/>
        <color theme="1"/>
        <rFont val="Calibri"/>
        <family val="2"/>
        <scheme val="minor"/>
      </rPr>
      <t>Freedom of Movement in the Middle Ages: Proceedings of the 2003 Harlaxton Symposium</t>
    </r>
    <r>
      <rPr>
        <sz val="14"/>
        <color theme="1"/>
        <rFont val="Calibri"/>
        <scheme val="minor"/>
      </rPr>
      <t>, ed. Peregrine Horden (Donington: Shaun Tyas, 2007), 287–304.</t>
    </r>
  </si>
  <si>
    <r>
      <t xml:space="preserve">A. H. Thomas and Isobel Thornley, eds., </t>
    </r>
    <r>
      <rPr>
        <i/>
        <sz val="14"/>
        <color theme="1"/>
        <rFont val="Calibri"/>
        <family val="2"/>
        <scheme val="minor"/>
      </rPr>
      <t>The Great Chronicle of London</t>
    </r>
    <r>
      <rPr>
        <sz val="14"/>
        <color theme="1"/>
        <rFont val="Calibri"/>
        <scheme val="minor"/>
      </rPr>
      <t xml:space="preserve"> (London and Aylesbury: George W. Jones, 1938).</t>
    </r>
  </si>
  <si>
    <r>
      <t xml:space="preserve">Elizabeth Ralph, ed., </t>
    </r>
    <r>
      <rPr>
        <i/>
        <sz val="14"/>
        <color theme="1"/>
        <rFont val="Calibri"/>
        <family val="2"/>
        <scheme val="minor"/>
      </rPr>
      <t>The Great White Book of Bristol</t>
    </r>
    <r>
      <rPr>
        <sz val="14"/>
        <color theme="1"/>
        <rFont val="Calibri"/>
        <scheme val="minor"/>
      </rPr>
      <t>, Bristol Record Society, 1979.</t>
    </r>
  </si>
  <si>
    <r>
      <t xml:space="preserve">R. F Hunnisett, ed., </t>
    </r>
    <r>
      <rPr>
        <i/>
        <sz val="14"/>
        <color theme="1"/>
        <rFont val="Calibri"/>
        <family val="2"/>
        <scheme val="minor"/>
      </rPr>
      <t>Calendar of Nottinghamshire Coroners’ Inquests 1485-1558</t>
    </r>
    <r>
      <rPr>
        <sz val="14"/>
        <color theme="1"/>
        <rFont val="Calibri"/>
        <scheme val="minor"/>
      </rPr>
      <t>, Thoroton Society 25 (Nottingham: Derry and Sons, 1969).</t>
    </r>
  </si>
  <si>
    <r>
      <t xml:space="preserve">E. W. Ives, “Crime, Sanctuary, and Royal Authority under Henry VIII: The Exemplary Sufferings of the Savage Family,” in </t>
    </r>
    <r>
      <rPr>
        <i/>
        <sz val="14"/>
        <color theme="1"/>
        <rFont val="Calibri"/>
        <family val="2"/>
        <scheme val="minor"/>
      </rPr>
      <t>On the Laws and Customs of England</t>
    </r>
    <r>
      <rPr>
        <sz val="14"/>
        <color theme="1"/>
        <rFont val="Calibri"/>
        <scheme val="minor"/>
      </rPr>
      <t>, ed. Morris S. Arnold et al. (Chapel Hill: University of North Carolina Press, 1981), 296–320.</t>
    </r>
  </si>
  <si>
    <r>
      <t xml:space="preserve">J. S. Brewer, James Gairdner, and R. H. Brodie, eds., </t>
    </r>
    <r>
      <rPr>
        <i/>
        <sz val="14"/>
        <color theme="1"/>
        <rFont val="Calibri"/>
        <family val="2"/>
        <scheme val="minor"/>
      </rPr>
      <t>Letters and Papers, Foreign and Domestic, of the Reign of Henry VIII</t>
    </r>
    <r>
      <rPr>
        <sz val="14"/>
        <color theme="1"/>
        <rFont val="Calibri"/>
        <scheme val="minor"/>
      </rPr>
      <t>, 21 vols. in 35 parts vols. (London: Longman, Green, Longman &amp; Roberts, 1862).</t>
    </r>
  </si>
  <si>
    <r>
      <t xml:space="preserve">McSheffrey, </t>
    </r>
    <r>
      <rPr>
        <i/>
        <sz val="14"/>
        <color theme="1"/>
        <rFont val="Calibri"/>
        <family val="2"/>
        <scheme val="minor"/>
      </rPr>
      <t>SS</t>
    </r>
  </si>
  <si>
    <r>
      <t xml:space="preserve">Shannon McSheffrey, </t>
    </r>
    <r>
      <rPr>
        <i/>
        <sz val="14"/>
        <color theme="1"/>
        <rFont val="Calibri"/>
        <family val="2"/>
        <scheme val="minor"/>
      </rPr>
      <t>Seeking Sanctuary: Crime, Mercy, and Politics in English Courts, 1400-1550</t>
    </r>
    <r>
      <rPr>
        <sz val="14"/>
        <color theme="1"/>
        <rFont val="Calibri"/>
        <scheme val="minor"/>
      </rPr>
      <t xml:space="preserve"> (Oxford: Oxford University Press, 2017).</t>
    </r>
  </si>
  <si>
    <r>
      <t xml:space="preserve">Nicholas Harris Nicolas, ed., </t>
    </r>
    <r>
      <rPr>
        <i/>
        <sz val="14"/>
        <color theme="1"/>
        <rFont val="Calibri"/>
        <family val="2"/>
        <scheme val="minor"/>
      </rPr>
      <t>Proceedings and Ordinances of the Privy Council of England</t>
    </r>
    <r>
      <rPr>
        <sz val="14"/>
        <color theme="1"/>
        <rFont val="Calibri"/>
        <scheme val="minor"/>
      </rPr>
      <t>, 7 vols. (London: G. Eyre and A. Spottiswoode, 1835).</t>
    </r>
  </si>
  <si>
    <r>
      <t xml:space="preserve">H. C. G. Matthew and B. Harrison, eds., </t>
    </r>
    <r>
      <rPr>
        <i/>
        <sz val="14"/>
        <color theme="1"/>
        <rFont val="Calibri"/>
        <family val="2"/>
        <scheme val="minor"/>
      </rPr>
      <t>The Oxford Dictionary of National Biography</t>
    </r>
    <r>
      <rPr>
        <sz val="14"/>
        <color theme="1"/>
        <rFont val="Calibri"/>
        <scheme val="minor"/>
      </rPr>
      <t xml:space="preserve"> (Oxford: Oxford University Press, 2004-),</t>
    </r>
  </si>
  <si>
    <r>
      <t xml:space="preserve">Norman Davis, ed., </t>
    </r>
    <r>
      <rPr>
        <i/>
        <sz val="14"/>
        <color theme="1"/>
        <rFont val="Calibri"/>
        <family val="2"/>
        <scheme val="minor"/>
      </rPr>
      <t>The Paston Letters and Papers of the Fifteenth Century</t>
    </r>
    <r>
      <rPr>
        <sz val="14"/>
        <color theme="1"/>
        <rFont val="Calibri"/>
        <scheme val="minor"/>
      </rPr>
      <t>, 2 vols. (Oxford: Clarendon Press, 1971).</t>
    </r>
  </si>
  <si>
    <r>
      <t xml:space="preserve">Gervase Rosser, </t>
    </r>
    <r>
      <rPr>
        <i/>
        <sz val="14"/>
        <color theme="1"/>
        <rFont val="Calibri"/>
        <family val="2"/>
        <scheme val="minor"/>
      </rPr>
      <t>Medieval Westminster 1200-1540</t>
    </r>
    <r>
      <rPr>
        <sz val="14"/>
        <color theme="1"/>
        <rFont val="Calibri"/>
        <scheme val="minor"/>
      </rPr>
      <t xml:space="preserve"> (Oxford: Clarendon Press, 1989).</t>
    </r>
  </si>
  <si>
    <r>
      <t xml:space="preserve">Isobel Thornley, “The Sanctuary Registers at Beverley,” </t>
    </r>
    <r>
      <rPr>
        <i/>
        <sz val="14"/>
        <color theme="1"/>
        <rFont val="Calibri"/>
        <family val="2"/>
        <scheme val="minor"/>
      </rPr>
      <t>The English Historical Review</t>
    </r>
    <r>
      <rPr>
        <sz val="14"/>
        <color theme="1"/>
        <rFont val="Calibri"/>
        <scheme val="minor"/>
      </rPr>
      <t xml:space="preserve"> 34, no. 135 (1919): 393–97, doi:10.1093/ehr/XXXIV.CXXXV.393.</t>
    </r>
  </si>
  <si>
    <r>
      <t xml:space="preserve">Polydore Vergil, </t>
    </r>
    <r>
      <rPr>
        <i/>
        <sz val="14"/>
        <color theme="1"/>
        <rFont val="Calibri"/>
        <family val="2"/>
        <scheme val="minor"/>
      </rPr>
      <t>The Anglica Historia of Polydore Vergil, A.D. 1485-1537</t>
    </r>
    <r>
      <rPr>
        <sz val="14"/>
        <color theme="1"/>
        <rFont val="Calibri"/>
        <scheme val="minor"/>
      </rPr>
      <t>, ed. Denys Hay, Camden Series 74 (London: Royal Historical Society, 1950).</t>
    </r>
  </si>
  <si>
    <t>Abbreviations</t>
  </si>
  <si>
    <t>Church-taking, London, St. Botulph [not specified which]</t>
  </si>
  <si>
    <t>Bertha Haven Putnam, ed., Proceedings Before the Justices of the Peace in the Fourteenth and Fifteenth Centuries, Edward III to Richard III, The Ames Foundation (London: Spottiswoode, Ballantyne, 1938), 440.</t>
  </si>
  <si>
    <t>Middlesex jurors present that Thomas Redyng procured Robert Stanwardyn to kill Robert de Malteby of London, bladesmith; instead Stanwardyn killed Malteby's servant Nicholas Roper. Afterwards Redyng and his wife Elizabeth received Stanwardyn and hid him until he was caught and arrested, and they fled to the church of St. John of Jerusalem. Stanwardyn pleaded guilty to the homicide in court. In Trinity term 1400, the Redyngs appeared in King's Bench, where the record of the indictment omitted their flight to sanctuary; they pleaded not guilty, and the jury acquitted them.</t>
  </si>
  <si>
    <t>Thomas Curteys and Thomas Graunt were pardoned for the crown portion of a fine assessed on a "false" suit against them for jury embracery; the pardon record notes that they had fled to sanctuary as they could not pay the fine and feared imprisonment. The sanctuary was not specified, although as the suit was heard at nisi prius at SMLG, seems more likely to have been Westminster.</t>
  </si>
  <si>
    <t>Coroner's memorandum at Cowley, Middlesex, 8 Nov. 1400, that after having been arrested by villagers of Cowley and imprisoned, Smyth escaped and fled to the parish church. He confessed several felonies to the coroner, abjured, and was assigned the port of Bristol, but a note on the memorandum indicates he was hanged and thus he must have been caught in the realm afterwards.</t>
  </si>
  <si>
    <t>Coroner's memorandum that on 4 Feb. 1402 Giffard took the church of St. Mary Somerset in London. He confessed to the coroner that he had, with five other men, broken into the close of the manor of John Staverton at Ipswich and stolen 80 marks of goods and money. The record does not indicate if he abjured.</t>
  </si>
  <si>
    <t>gentleman (sheriff, MP?)</t>
  </si>
  <si>
    <t>Gaol delivery record transcribed in a Hospitaller cartulary: Gore pleaded that he took sanctuary at a certain "Spitelhous" in "Burghton" [*], which was a possession of the Hospitaller order, and that after he was extracted by force and asks to be restored. William of Wakefeld, for the Hospitaller order, appeared before the justices and proferred various proofs that any possession of the order had the same privileges of sanctuary as any church, and that those who breach it are to be excommunicated and anathematized (according to papal bulls, shown to the court). Put to a jury, who found that this house had been used as sanctuary, and those seized from it by the king's officers, had been restored, from time out of memory, and that this was so for all the Hospitallers' properties. After conferring with justices of both benches, members of the king's council and other learned men, the justices at gaol delivery restored Gore to the sanctuary. [Note, this does not indicate a right to stay there indefinitely, but that the "spitalhouse" had the same sanctuary rights as a parish church.]      [*]Regarding location: tentatively identified as Broughton, Hants., which is near Houghton (the location of the alleged robbery). Various other Burtons, Bartons, etc. are also possible.</t>
  </si>
  <si>
    <t>Church-taking, Middlesex, Westminster, St. Mary le Strand; Westminster Abbey</t>
  </si>
  <si>
    <t>Westminster Abbey</t>
  </si>
  <si>
    <t>Westminster Abbey (abjuration from Cambridgeshire, Barnwell, Priory of St. Giles)</t>
  </si>
  <si>
    <t>Westminster Abbey (abjuration from Cambridgeshire, Barrington)</t>
  </si>
  <si>
    <t xml:space="preserve">Westminster  Abbey (abjuration from Hertfordshire, Ashwell St. Mary </t>
  </si>
  <si>
    <t>Westminster Abbey (abjuration from Lincolnshire, Cowbit St. Mary)</t>
  </si>
  <si>
    <t>Westminster Abbey (abjuration from Staffordshire, Forton)</t>
  </si>
  <si>
    <t>Westminster Abbey (abjuration from Suffolk, Barham)</t>
  </si>
  <si>
    <t>Westminster Abbey (abjuration from Surrey, Southwark St. George)</t>
  </si>
  <si>
    <t>Westminster Abbey (abjuration from Warwickshire, Coventry, St. Mary's Cathedral Priory)</t>
  </si>
  <si>
    <t>Westminster Abbey  (abjuration from Yorkshire, Kingston upon Hull)</t>
  </si>
  <si>
    <t>Westminster Abbey dependency: Essex, Easterford ("The Bell")</t>
  </si>
  <si>
    <t>Westminster  Abbey dependency: Good Easter, Essex</t>
  </si>
  <si>
    <t>Westminster Abbey  dependency: Hurley priory</t>
  </si>
  <si>
    <t>Westminster Abbey dependency: Knowle, Warwickshire</t>
  </si>
  <si>
    <t>Westminster Abbey  dependency: Knowle, Warwickshire</t>
  </si>
  <si>
    <t>Westminster Abbey ?</t>
  </si>
  <si>
    <t>Westminster Abbey/SMLG dependency: Hertfordshire, Hoddesdon</t>
  </si>
  <si>
    <t>The collegiate church (royal free chapel) of St. Martin le Grand, London</t>
  </si>
  <si>
    <t>Reginald R. Sharpe, ed., Calendar of Letter-Books, Letter Book I (1400-1422) (London: J. E. Francis, 1909),
180</t>
  </si>
  <si>
    <t>Coroner's memorandum that on 4 Sept. 1425 Merssh took church at St. Nicholas's church and confessed that on 4 March 1425 in London he had attacked a yeoman of London, Ralph Smalwode, and stolen money from him. No indication of abjuration; this record was called up to King's Bench in late October 1426.</t>
  </si>
  <si>
    <t>A husbandman of Worcestershire, William Wawe, was indicted for a series of burglaries and thefts c. 1426. He took sanctuary at Beaulieu abbey, and when the abbot refused to hand him over when asked, he (the abbot) was summoned to King's Bench to show the abbey’s sanctuary privileges, which he was not able to prove satisfactorily. Wawe was evidently seized from the sanctuary and hanged in Trinity term 1428. A John Pasford, gentleman, of Beaulieu, and others were indicted for receiving Wawe (inside or outside the sanctuary?), knowing him to be a felon (this indictment was ruled insufficient in law). Wawe’s case was much commented upon in legal reports; although Beaulieu’s sanctuary privilege in his case was not secure, the abbey did in later decades successfully harbour sanctuary seekers.</t>
  </si>
  <si>
    <t>Coroner's memorandum that on 4 May 1427 Tewdemouth took church in Middlesex (the placename is illegible), and confessed to the coroner that he had killed his master at Newcastle. He abjured.</t>
  </si>
  <si>
    <t xml:space="preserve">Coroner's inquest at Eagle, Lincs., 14 Aug. 1427, over the body of John Warde, senior, of Near Scarle. The jurors found that Pygot had gathered to himself a number of other men, in defensible array, on 10 Aug. 1427, and lay in wait to attack and kill Warde at Eagle. The jurors reported that Pygot fled to Westminster. A note on the bill submitted to KB indicates he was subsequently in custody in the Marshalsea. </t>
  </si>
  <si>
    <t>Caret's case was notorious and generated a number of records along with entries in London chronicles. Caret was a Breton and his case occurred in the weeks following the English defeat at the siege of Orléans during the Hundred Years War, a point of high anti-French feeling in England. In addition, as some of the records indicate, and as Griffiths's article details, Caret was accused (Griffiths argues with reason) of being a French spy. His spying was a collateral issue in regards to his sanctuary-taking, however. A coroner's memorandum recorded his church-taking in St. George's, Southwark, on 27 May 1429, and his confession that he had broken into the Whitechapel home of Joan Wynkfeld, widow, and killed and robbed her. Although the coroner's report of his confession does not indicate this, other records state that he had been Wynkfeld's servant. He abjured and the port he was assigned -- Orwell -- may have been deliberately chosen by the coroner so that he would be taken back through Whitechapel on his way into exile. A subsequent coroner's report indicates that as he was being led by the constables through Whitechapel on his way to Orwell, Caret was wrested from the constables' custody and beaten and stoned to death by a group of women, led by Margaret Conys, one of Joan Wynkfeld's relatives, in revenge for Wynkfeld's murder.</t>
  </si>
  <si>
    <t>Coroner's memorandum that on 28 May 1429, having taken church at Cheam, Estham confessed to the coroner that in Oct. 1423 he had killed John Langley, son of William Langley, at Godston, Norfolk. A note on the indictment (S') indicates he was hanged, presumably after having been caught in the realm following abjuration. Freeman notes that Estham abjured from same church on same day as John Grene (#1691).</t>
  </si>
  <si>
    <t>Coroners' memorandum that on 11 Aug. 1429 Pykeryng, who had been in prison at Gloucester castle but had apparently escaped, fled to the church of the Holy Trinity in Gloucester, where he confessed to the coroners that he had robbed one Thomas Osteller's house on 21 Nov. 1427. The memorandum indicates that he abjured but was not assigned a specific port: as the record puts it, "he abjured the realm at the door of the church, and touching bodily the holy gospels of God he swore to go from Gloucester to the nearest seaport in the west part of the realm of England and seek passage from the realm, always to hold to his road, and never to return to England. The bailiffs of Gloucester safely delivered him from the town to the next hundred and delivered him to the king's official as the custom is." He must have subsequently been caught in the realm as he is noted to be in the Marshalsea and a writ dated 4 June 1444 has summoned this record into King's Bench.</t>
  </si>
  <si>
    <t>In a debt case recorded in the London Plea and Memoranda Rolls in 1430, the widow of John Oo, apothecary, claimed that her husband was mistaken for the debtor John Hoo, a grocer, who had fled, due to the "great and excessive sums of money" he owed, to the sanctuary of St. Martin le Grand, where he remained for the rest of his life.</t>
  </si>
  <si>
    <t>As recorded both in London records and the St. Martin le Grand cartulary, the flight of two apostate canons of Waltham Abbey, Henry Ciprian and Roger Bukke, inaugurated a major quarrel between the City and SMLG over the latter's sanctuary privileges. In answer to a royal writ to the sheriffs of London to arrest the runaway canons, the sheriffs of London seized the two men from the SMLG precinct on 30 September 1430. The dean of St Martin's protested and both sides presented their cases, for and against the sanctuary, to the king's council. The final outcome is unknown, as is the fate of the two canons. Undiscussed by either side remained the question of whether sanctuary could be claimed for apostasy.</t>
  </si>
  <si>
    <t>John Saffrey, prior of Hurley [Berkshire], a Benedictine priory subject to Westminster Abbey, claimed in a petition that he and a monk of his priory, John London, had been falsely accused, and through corruption found guilty, of a plaint of trespass brought by William Emmery. The marshal of the king's household, John Barton, seized Saffrey from the sanctuary of his priory church -- which, he said, had as great a privilege and liberty as the sanctuary at Westminster -- and imprisoned him at Wycombe. He asked that it be brought before the council. Endorsement indicates that it was to be brought into Chancery. Endorsement dated 11 Oct. 1430.</t>
  </si>
  <si>
    <t>Entry on patent roll indicates Marchall had taken church on 24 Oct. 1433 for a sheep theft a month before, and abjured. He was pardoned 12 July 1439; it was inscribed on the pardon that "he has now the greatest horror of his ill deeds, intending to avoid all such in future, and has with tears and sighs besought the king's mercy," which was granted to him.</t>
  </si>
  <si>
    <t>SJJ</t>
  </si>
  <si>
    <t>A house pertaining to the Hospitaller Order (the order of St. John of Jerusalem)</t>
  </si>
  <si>
    <t xml:space="preserve">Church-taking, London, St. Michael </t>
  </si>
  <si>
    <t>The coroner's memorandum is largely illegible, but it and the writ attached to it (dated 24 Oct. 1438) indicate that John Mason of Bodmin, Berks., laborer, admitted to thefts before the coroner of the city of London after he had fled to a church dedicated to St. Michael, and then he abjured.</t>
  </si>
  <si>
    <t>According to Polydore Vergil, Henry Holland, duke of Exeter, sought sanctuary at Westminster Abbey twice during the civil wars, once in 1454 (when he was extracted by the duke of York), and again following the battle of Barnet in 1471. Entered twice as sought sanctuary on two distinct occasions.</t>
  </si>
  <si>
    <t>Patent roll records a pardon for Grene, dated 15 August 1457; his petition indicated that on 25 Jul. 1457 he had escaped to an unnamed sanctuary while fleeing from a stranger who threatened his life, and when his enemies attempted to drag him out of sanctuary, he confessed and abjured, concerning the felony (by implication invented) of having been present at a homicide 15 years before. Sanctuary-taking likely in Lincolnshire, as Grene indicated he was travelling from the "fair of Louthe," presumably Louth, Lincs., to "Conam," presumably Covenham.</t>
  </si>
  <si>
    <t>Church-taking, Lincolnshire?</t>
  </si>
  <si>
    <t>Middlesex jurors presented that Coydon was amongst "diverse other persons living within the sanctuary" who had heard Nicholas Bowyer exhorting them to "rise up against beneficed priests and by war to destroy and kill them and take all their goods." Bowyer was indicted for spreading heresy both within the sanctuary and in counties around London (his mobility suggests Bowyer was not himself a sanctuary man).</t>
  </si>
  <si>
    <t>Coroner's certification, in answer for a writ dated 21 Apr. 1467 regarding details of an abjuration, that Beauchamp had made no abjuration before him. Beauchamp did, however, take church at St. Paul's cathedral on 12 March 1467 and confessed to the coroner that on 10 Sept. 1458 at Compton, Devonshire, he had assaulted, raped, and deflowered Alice Perow, singlewoman, with a knife. He then sought to stay in the church for forty days, according to the customs and liberties of the English church, which the coroner allowed him to do. Beauchamp, however, did not abjure. NB: 21 Apr., the date of the writ, is 40 days after he took sanctuary.</t>
  </si>
  <si>
    <t>Coroner's memorandum that on 21 April 1470 Carpenter fled to the parish church of St. Peter in Goodworth, Hants., and confessed that he had been in the custody of the constable of the hundred of Wherwell on suspicion of felony when he escaped and ran into the church. He abjured. He presumably subsequently was found in the realm as a writ dated 10 Oct. 1474 called the record up to King's Bench.</t>
  </si>
  <si>
    <t>noblewoman, dau. of the duke of Warwick</t>
  </si>
  <si>
    <t>Coroner's inquest in the parish of St. Giles Cripplegate, London, 15 Mar. 1476 over the body of William Duglas of London, yeoman. The jurors reported that on 8 Feb. 1476 John Walker attacked Duglas with a pitchfork, from which wound Duglas died on 14 March. John Wemme, John Vyvyan, Thomas Wyrall, Robert Rycherd, and William Grendell were accused as accessories. The jurors said that after the felony they fled to sanctuary at St. Martin le Grand. The inquest report indicates that Wemme, Vyvyan, Wyrall, Rycherd, and Grendell all went sine die when they came to trial. Another indictment (for false coining) indicates that he lives in SMLG and is a Gascon shoemaker.</t>
  </si>
  <si>
    <t>Durham sanctuary register records that on 4 June 1477 Holme sought sanctuary because he, together with Henry Stobbes and Humfrey Ussher, on 24 April 1477 at the town of Newcastle upon Tyne, met William Marlee, whom Holme then assaulted, hit, and gravely wounded with a certain stick called a walsshbill. From this and other wounds inflicted by Holme and the others with him, Marlee died.</t>
  </si>
  <si>
    <t>Coroner's inquest at the parish of St. Olave Colman Street, London, 19 June 1478, over the body of John Aventry of London, gentleman. Jurors reported that on 21 May 1478 Edriche feloniously lay in wait for and attacked Aventry with a staff, giving him a wound from which he died on 19 June. Immediately after (21 May or 19 June?), Edriche fled to Westminster. Edriche was aided by accessories John Redknappe of London, mercer; William My of London, cook; and Agnes Thomson of London, housewife, wife of John Thomson of London, fuller. A note on the bill indicates that Aventry was in the Marshalsea; the writ calling the report up to King's Bench is dated 4 Oct. 1478.</t>
  </si>
  <si>
    <t>gentlewoman</t>
  </si>
  <si>
    <t>1480-11-30</t>
  </si>
  <si>
    <t>Rosser refers to Baron's long-term stay in sanctuary with his wife until their deaths c. 1503.</t>
  </si>
  <si>
    <t xml:space="preserve">TNA, KB 9/357, mm. 2-3; KB 27/884, rex m. 7 </t>
  </si>
  <si>
    <t>TNA, KB 9/360, mm. 36-37 (GD)</t>
  </si>
  <si>
    <t>Durham sanctuary register records that Lycocke (identified only as "of Carlisle diocese") sought sanctuary on 24 Nov. 1483 because on 27 Oct. 1483 in a wood called "Whynfell Parke" [Whinfell Forest] in Westmoreland, he began a quarrel with John Robynson, also of Carlisle diocese, and following certain opprobrious words between them he struck Robynson with a wood axe on the arm, from which wound Robynson died.</t>
  </si>
  <si>
    <t>Thomas More, in his Historie of Kyng Rycharde the Thirde, claimed that Forest was one of the killers of the princes in the Tower, after which he fled to St. Martin's, where he "piecemeal rotted away." As this was a dramatization/fictionalizataion of Richard III's reign, it is not certain Forest was a real person (or that he sought sanctuary).</t>
  </si>
  <si>
    <t>Durham sanctuary register records that Carlyle, identified only as "of Durham diocese," sought sanctuary on 25 July 1484 because on 1 Feb. 1483 in the town of Ashby in Lancashire he killed John Cowton of Ashby with a wood axe, from which blow he firmly believed Cowton died. He also confessed that he stole Cowton's horse to escape.</t>
  </si>
  <si>
    <t>Coroner's memorandum that on 23 Sept. 1484 Savage took the parish church of St. Botulph without Aldgate. He confessed that on 12 Apr. 1483 he had stolen a horse at Winchester from John Brande, chapman, and killed Brande. He abjured, but must have been subsequently caught in the realm, as the memorandum was called up to KB by writ dated 27 Nov. 1484, and a note on the indictment indicates he was hanged.</t>
  </si>
  <si>
    <t>In a Chancery petition, Curteys complained to the chancellor that because of John Myldrede alias Baylly of Southwark's vexatious actions of debt against her in the court of the manor of Bermondsey she was forced to "take the privilege of Saint John's at Paris Garden." She continued there, she said, "in great poverty, and dare not go at her liberty but secretly at this time to sue to your good grace for her remedy." Dated no later than end of reign of Richard III (by address to bishop of Lincoln as chancellor).</t>
  </si>
  <si>
    <t>Beverley sanctuary register records that Vernakyn sought sanctuary on 8 Apr. 1485 and acknowledged that with a dagger he had killed a certain Loakyn, Dutchman, of York, on 9 March 1485.</t>
  </si>
  <si>
    <t>Middlesex indictment that on 23 Nov. 1486 Pytfyn was arrested at Colbrook in Middlesex on suspicion of felony at Reading, and was in the custody of William Noreys, knight, but on 29 Nov. 1486 in the town of Westminster he escaped and fled to sanctuary at Westminster Abbey. The indictment indicates that he was in custody in the Marshalsea by Michaelmas 1489.</t>
  </si>
  <si>
    <t>Coroner's memorandum that on 20 Aug. 1487 Boole took the church of Westhorpe for sanctuary and confessed to the coroner that he and John Herward of Beltham, Essex, tailor, robbed a man in early Dec. 1486 at Holkham Market in Norfolk, taking cloth and various other things from him. They also broke into a house in Norfolk and robbed it in 1484, killing the owner in the process. He abjured. He must have subsequently been caught in the realm (the writ is dated Nov. 1487), as a note on the memorandum indicates that he had pleaded clergy successfuly.</t>
  </si>
  <si>
    <t>Coroner's memorandum that on 4 Oct. 1487 White took the parish church in Newington, Surrey, and confessed to the coroner that in mid-May 1487 at Cannock Heath in the parish of Cannock, Staffordshire, he feloniously killed John Broun. He abjured. He appeared at King's Bench in Easter term 1490, having been found in the realm, and was sentenced to hang.</t>
  </si>
  <si>
    <t>Coroner's memorandum that on 15 May 1403 Aleyn took the parish church In Swaffham Prior. Aleyn confessed that the week before he had killed Geoffrey Hore, labourer. He abjured.</t>
  </si>
  <si>
    <t>Coroner's memorandum that on 3 June 1412, Noreys fled to the church of East Grinstead [Sussex], confessing to the coroner that he had broken into a house at Buxted, Sussex, and stolen money shortly before his flight to the church. He abjured.</t>
  </si>
  <si>
    <t>Entry on the patent roll records that Barbour fled to the church of Dursley, Gloucs. and on 20 Mar. 1437 confessed that he had stolen a horse earlier that year at Tetbury. He abjured. On 25 March 1439 the king, "out of pity," pardoned him the felony and abjuration.</t>
  </si>
  <si>
    <t>Coroner's memorandum records that Homnale fled to the church of St. Margaret of Southwark on 6 Feb. 1438, and confessed a horse theft at Bury St. Edmunds in July 1436. He abjured. Appeared in King's Bench in Michaelmas 1438 and when asked why his sentence should not be executed he said that a pardon was forthcoming from the king. He was put back in prison and then returned on 13 Feb. 1441, presenting a pardon dated 1 Feb. 1441, which indicates that the felony to which Homnale confessed in 1438 was invented so that he could abjure, but that he had really been fleeing a debt of 372 marks (about £248).</t>
  </si>
  <si>
    <t>Coroner's memorandum that on 14 Apr. 1440 Parker took church at St. Botulph without Bishopsgate, London, and confessed the burglary of the house of Richard Hert at Hoxton, Middlesex. He abjured. The notations on the memo, the writ attached to it, and an entry in the King's Bench controlment roll indicate that he never left the realm but within 10 days was taken into custody and then soon after was hanged.</t>
  </si>
  <si>
    <t>Coroner's memorandum that Gyles sought sanctuary at the parish church of Stoke by Guildford on 30 May 1444, confessing that on 14 May he had stolen a horse at Stow, Cambridgeshire. He abjured.</t>
  </si>
  <si>
    <t>Coroner's memorandum that Lymbeke took sanctuary at Cirencester on 26 Aug. 1444, confessing to the coroner that the day before he had murdered a certain Hugh Moowne, sawyer, at Cirencester. He abjured.</t>
  </si>
  <si>
    <t>Coroner's memorandum that Laykyn fled to the church of St. Mary in Guildford on 20 Nov. 1444, confessing to the coroner that on 20 Aug. 1444 at Allingbourne, Sussex, he stole "a book called a Prymer" worth 14d from an unknown man. He abjured.</t>
  </si>
  <si>
    <t>Coroner's memorandum dated 3 Jun. 1447 that Sturge took the church of Edmonton and confessed that on 27 May last at London in the parish of St. Sepulchre, he had stolen a maser worth 33s 4d. He abjured.</t>
  </si>
  <si>
    <t>Coroner's memorandum that Wylby fled to St. Margaret's in Southwark 14 Mar. 1458 and confessed to the coroner that on 10 Feb. 1458 he had broken into the close and house of John Smyth at Langton in Staffordshire and stolen clothing worth 20s. He abjured.</t>
  </si>
  <si>
    <t>Coroner's memorandum that on 19 May 1459 Morton fled to the parish church of St. Mary Newington, and confessed to the coroner that in April 1458 he had broken into a house in Wandsworth and stolen a horse, and that in June 1456 he had assaulted and killed John Hoderfeld at Skipton, Yorkshire. He abjured. Appeared before King's Bench in Jul. 1459, and had no answer when asked if there was any reason why sentence should not be executed, and thus was sentenced to hang.</t>
  </si>
  <si>
    <t>Coroner's memorandum that on 30 Dec. 1465 Wynterbourne took the church of Chipping Lambourne and confessed to the coroner that he had murdered John Parker, fisher, of New Salisbury at "Bensyngton," Oxon, and dragged his body to the Thames and put it into the river. He abjured. Likely caught in realm by Trinity 1466, when he apparently both claimed clergy and turned approver, after which he was confined in the abbot of Westminster's prison until 1477, when he broke out of the prison. The abbot was brought before the court (and pardoned for his negligence); unknown whether Wynterbourne himself was subsequently caught.</t>
  </si>
  <si>
    <t>Coroner's memorandum that on 10 Nov. 1467 de Mount took the church of St. George the Martyr in Southwark, confessing to coroner that on 7 Nov. in London he had stolen clothing and other goods worth 33s 4d from a Thomas [surname illegible]. He abjured. Presumably found again in the realm, as writ calling the record up to King's Bench dated 29 Jun 1468.</t>
  </si>
  <si>
    <t>Coroner's memorandum that Parenet took church at the abbey of St. Augustine in Daventry, Northants., on 3 Sept. 1475, and confessed to the coroner that in November 1459, together with John Pygot and William Heyward, both of Normanby, Lincs., yeomen, he assaulted and killed William Saunderson of Gainsborough, Lincs. He abjured. A note on the memorandum indicates Parenet was in the Marshalsea in Michaelmas 1482 (long gap between murder and abjuration; another long gap before process at KB).</t>
  </si>
  <si>
    <t>Coroner's memorandum that on 20 Feb. 1478 Gray took church at All Hallows in Marsworth, Bucks., and confessed to the coroner that on 5 Dec. 1476 at St. Martin in the Fields by Charing Cross he killed John Skynner with his dagger. He abjured. The memorandum has a notation indicating that Gray was in the Marshalsea and that in Michaelmas 1480 he pleaded clergy successfully. A later Middlesex indictment indicates that having been handed over as clerk attaint to Ralph Langley, monk and archdeacon of the abbot of Westminster, he escaped from the abbot's prison on on 30 Dec. 1484 and was still at large.</t>
  </si>
  <si>
    <t>Coroner's memorandum that on 26 Mar. 1480 Bere took the church at Water Lambeth, Surrey and confessed to the coroner that just before Christmas 1476 he murdered a certain Richard Hylles at Sampford Peverell, Devon. He abjured. He appeared at KB in Trinity 1480 having been found in the realm, and was sentenced to hang.</t>
  </si>
  <si>
    <t>Coroner's memorandum that on 9 Apr. 1481 Aleyn took the cathedral church in Winchester and confessed to the coroner that on 2 Apr. 1481 at Gulford, Wilts., he burglarized the house of John North. He abjured. A note on the indictment and the entry on the coram rege roll indicate that he had returned to the realm and was hanged in Trinity 1481.</t>
  </si>
  <si>
    <t>Coroner's memorandum that on 28 Apr. 1481 Gwynnyth took the church of St. George, Southwark and confessed to the coroner the murder of John Sander in Tottenham, Midd., on 8 May 1478. He abjured. Writ dated 4 May 1482, and a note on the indictment indicates he was sentenced to be hanged in Easter term 1482, so must have been caught in the realm. He was, however, not actually hanged; he appeared in King's Bench in Michaelmas 1482, and the marshal of the Marshalsea prison explained that as Gwynnyth was being taken in a cart to the place of execution, a messenger arrived with a pardon from the king. Spelman may have reported on this case, but with a different name (Geoffrey Smith) and a different date (1461); see seeker #1856.</t>
  </si>
  <si>
    <t>Coroner's memorandum that at Reading, within the liberty of the abbot of Reading, on 12 June 1483, Stokes took the parish church of St. Mary, Reading, and confessed to the coroner that on 17 June 1482 he had committed a robbery at St. Ives, Hunts. He abjured. He must subsequently have been caught in the realm, as a note on the memorandum indicates that he was hanged in Easter term 1484.</t>
  </si>
  <si>
    <t>Coroner's memorandum that on 7 Oct. 1505 at Orston, Notts., Wedeson took the parish church of St. Mary the Virgin at Orston, and confessed to the coroner that on 20 Oct. 1505 [sic - error for Sept?] at Brant Broughton he had stolen a horse. He abjured. A note on the dorse indicates that the memorandum was handed up to King's Bench in Easter term 1506.</t>
  </si>
  <si>
    <t>Coroner's memorandum that on 14 Nov. 1511 Makan took the parish church of St. John the Baptist in Gloucester, and confessed to the coroner that on 4 Mar. 1511 with force and arms, at Charing Cross in Middlesex, he had assaulted William Northen, Kendalman, with a staff, killing him. He abjured.</t>
  </si>
  <si>
    <t>Coroner's memorandum at Guiseley, Yorkshire, on 8 Mar. 1513, that Christopher Rawdon took church and confessed to the coroner that on 1 Nov. 1512 at Stoneley in the West Riding he stole goods worth about 5s. He abjured. (This is a very minor theft for someone identified as a "gentleman.")</t>
  </si>
  <si>
    <t xml:space="preserve">Coroner's memorandum that at Cotham, Nottinghamshire, on 22 Aug. 1516 Holred took the parish church of All Saints in Cotham (on the same day as Robert Comforth, ID #1850). He confessed to the coroner on 26 Aug. that on 1 Jul. 1516 he had committed a theft and on 22 Aug. at Grantham he had broken out of prison (together with Comforth). He abjured. </t>
  </si>
  <si>
    <t xml:space="preserve">Coroner's memorandum that at Cotham, Nottinghamshire, on 22 Aug. 1516 Comforth took the parish church of All Saints in Cotham (on the same day as William Holred, ID #1687). He confessed to the coroner on 26 Aug. that on 30 Oct. 1515 he had stolen two horses at Doncaster belonging to Henry Malteman and on 9 Oct. 1512 he had killed a man in Derbyshire in self-defence; and on 22 Aug. at Grantham he had broken out of prison (together with Holred). He abjured. </t>
  </si>
  <si>
    <t>Coroner's memorandum that on 20 Sept. 1516 at Sibbertoft, Northants., William Langford alias William Chorleton took the parish church. He confessed to the coroner that on 14 Aug. he had stolen clothing and other items at London. He abjured.</t>
  </si>
  <si>
    <t>Coroner's memorandum that on 29 May 1520 at Battle, Sussex, within the liberty of the abbot of Battle, Malpas took the monastery church at Battle and sought a coroner, to whom he confessed that on 20 Sept. 1509 he had (along with three other men) murdered an unknown man at Berwick on Tweed. He abjured.</t>
  </si>
  <si>
    <t>Coroner's memorandum that on 20 Jul. 1520 Sevier took the parish church of St. Mary in Micheldever, Hants. He called for the coroner, and confessed to him that together with Henry Davys and Thomas Wellys of Westminster on 14 Jul. 1520 at North Stoneham he had broken into the house and close of Nicholas Weste, husbandman, and stolen money and clothes from a chest in the house. He also, with the same two men, attacked a man with a dagger as he rode on the high road between Chelmsford and Burnwood in Essex, murdering him and stealing £30 from him. He abjured.</t>
  </si>
  <si>
    <t>Coroner's memorandum that on 7 Jul. 1524 Norne took the church at Chapel-en-le-Frith, Derbyshire. He confessed to the coroner on 14 Jul. 1524 that on 19 Jun. 1524 around 11 pm at Bolton, Lancs., he stole a piece of woolen cloth worth 4s. He abjured.</t>
  </si>
  <si>
    <t>Coroner's memorandum that on 20 Sept. 1524 Stacy took the parish church of Staines, Middlesex. On 22 Sept. the coroner came and Stacy confessed that on 26 Oct. 1523 he had killed John Gilbert of Lydford, Cornwall, husbandman, at Lydford. He abjured.</t>
  </si>
  <si>
    <t>Coroner's memorandum that on 3 Mar. 1526 Hamlyn took the parish church of All Saints in Hertford. He confessed to the coroner that on 14 Jan. 1526 he had broken into a close at Gravesend, and moreover that on 24 Feb. he had broken into John Ellys's house in London in the parish of St. Bride. He abjured. Note that John Bagnal [ID #981] took the same church on the same day; perhaps another breakout from Hertford Castle?</t>
  </si>
  <si>
    <t>Coroner's memorandum that on 24 Oct. 1526 at Barnsley, Yorkshire, Bryght took the parish church and confessed to the coroner that on that same day he had stolen 5s 5d from the purse of William Forster at Barnsley. He abjured.</t>
  </si>
  <si>
    <t>Coroner's memorandum on 20 Nov. 1526 at Sneaton, Yorks., that Sutton took the parish church at Sneaton and confessed to the coroner that on 10 Oct. 1526 at Kyldale in the North Riding he had stolen a horse from an unknown man. He abjured.</t>
  </si>
  <si>
    <t>Coroner's memorandum that on 5 Jan. 1527 Wulvyn took the chapel of St. John the Baptist at Poling, Sussex, and confessed that on 28 Dec. 1526 he had assaulted and killed Thomas Grenehill at Ferring, Sussex. He abjured.</t>
  </si>
  <si>
    <t>Coroner's memorandum that at Aberford, Yorks., on 14 Feb. 1527 Scayff took the parish church there, and confessed to the coroner that on 12 Feb. 1527 he had broken into the house of Robert Gamyll at Wynhousez, Yorks., and stolen a horse. And also that on 15 Jan. 1527 at Nottingham he had stolen another horse, and also at Strafforth in the township of Kirkby Malzeard on 16 Oct. 1526 he had broken into his own father's close and stolen a horse. He abjured.</t>
  </si>
  <si>
    <t>Coroner's memorandum that on 3 Nov. 1527 at Barley, Herts., Belyngham took the parish church there. He confessed to the coroner that on 28 Oct. 1526, on the high way at St. Thomas-a-Watering, Surrey, going towards Greenwich, he assaulted an unknown man and killed him. He abjured.</t>
  </si>
  <si>
    <t>Coroner's memorandum that on 21 Feb. 1529 Bell took the church of St. Helen in Thorney, Notts. He confessed to the coroner that on 20 Feb. he had broken into a close at Wiggesley and stolen some linen cloth worth 15s. He abjured.</t>
  </si>
  <si>
    <t>In a Chancery bill, Ralph Constantyne's widow Joan indicates that her husband, while in sanctuary at Westminster, had enfeoffed his property in London and provided her a jointure in his will, but that after Ralph's death Joan's brother John Broun had maliciously stolen the deeds. John Stow (Survey, ed. Kingsford, 2:110), indicates that "Ralph Constantine, gentleman" was buried in the Chapter House of Westminster Abbey. Year approximate, based on the reference in the Chancery bill to the recent death of one of the feoffees, John Hawes, a justice in the court of Common Pleas, which occurred in 1489, with the sanctuary-seeking preceding this. (Baker, Men, 838-39.)</t>
  </si>
  <si>
    <t xml:space="preserve">Coroner's memorandum dated 26 Jan. 1489 that Marten took sanctuary at St. Olave, Southwark, on 25 Jan. 1489. He confessed that the previous 6 Jan. at Kilburn, Midd., he had feloniously killed William Alwen alias Aleyn. Marten abjured and was sent on his way to Portsmouth to leave the realm. Later that same day, however, he was arrested by the constable of Lambeth -- Marten later claiming in King's Bench that he was seized as he made his way along the king's road on his way to Portsmouth, the crown conversely arguing that he had left the king's road and was taken because he was not proceeding to his port. He was put in the Marshalsea, and when his case came up at King's Bench in Easter 1490, it was to be put to a jury, but I have found no indication of an outcome at that point. Almost two decades later, in November 1507, however, Marten again appeared before King's Bench and was again charged with having been found in the realm following the same 1489 abjuration, and on this occasion he presented a royal pardon and thus was released. Where he had been in the meantime -- whether he was restored to his road to his port to abjure and then was subsequently found back in England again; or had escaped from the Marshalsea prison; or had been held there from 1489 (the least likely scenario, perhaps?) -- is unclear. </t>
  </si>
  <si>
    <t>In a Chancery bill, William Mongeham of Rochester, Kent, warden of the bridge, had contracted with a carpenter, Thomas Lovelot, to build a windmill, and when Lovelot did not deliver despite having been advanced payment, he sued him; others on Lovelot's behalf, the defendants in the suit, conspired to allow Lovelot to escape into an unnamed sanctuary to avoid the lawsuit. Year approximate; range 1486-93 [petitioner has will dated 1496]. Note that a William Mongeham was the first mayor of Rochester in 1460 (Marshall Simpkin, Rochester in Parliament, 1295-1933 [Rochester, 1933), 79). That would fix the date early, if it's the same one. A William Mungham has a will dated 1496 (R 5.299) (Jean Fox, West Kent Wills, http://vulpeculox.net/history/willsm.htm).</t>
  </si>
  <si>
    <t>Coroner's inquest in the parish of St. Olave, Southwark, on London Bridge, on 12 Feb. 1491, over the body of John Couper. Jurors found that on that same day John Lucas alias Gardener and Thomas Couper had assaulted John Couper, each of them giving him a blow that individually would have killed him, and from which he immediately died. Afterwards they both fled to St. Martin le Grand taking their weapons with them. A writ dated 10 Oct. 1491 called this inquest up to King's Bench.</t>
  </si>
  <si>
    <t>Durham sanctuary register records that on 20 Feb. 1491 Hawden sought sanctuary because, near a field called Dryburn in Allendale, he and two of his brothers feloniously struck and killed John Betson with their swords, giving him a mortal wound from which he died. Edward Hawden was the brother of Richard Hawden of Wickham (ID #46), who sought sanctuary for the same felony in 1488. As his brother's confession makes clear, this had occurred about 1470.</t>
  </si>
  <si>
    <t>Coroner's record indicates that Myndrym took church and confessed to several felonies, including a homicide; did not abjure, but "submitted himself to the law." On appearance at King's Bench about two weeks later, Michaelmas 1491, he argued that the coroner's record was insufficient in law; justices agreed; he went sine die. He had previously been a sanctuary man at Westminster [separate entry #1237].</t>
  </si>
  <si>
    <t xml:space="preserve">Beverley sanctuary register records that Ryhed (of "Thyrlethorpe") took sanctuary on 7 Oct. 1491 for the homicide of Christopher Tatler of Mapelthorne [Mablethorpe?], yeoman, on 29 Sept. 1491, in a field at Authorp, Lincs. </t>
  </si>
  <si>
    <t>Durham sanctuary register records that Joy sought sanctuary on 27 Nov. 1491 because he had been indicted as the principal in the murder of John Portyngton, also of Amcotts, even though he had not been present when he was killed nor at any assault on him. He did, however, harbour those who did kill him, that is, his relative John Joy, bailiff of Whatton in the Vale of Belvoir, Nottinghamshire. John Joy of Whatton had, along with his retinue [adherentibus], been staying with him on 5 June 1491 at his house, and as they arose early in the morning to return home on the way out of town they suddenly met Portyngton, who began to insult him, John Joy of Amcotts, and as a result they assaulted Portyngton on his behalf, cutting off his right hand amongst other injuries. He shortly afterwards died from the wounds.</t>
  </si>
  <si>
    <t>Coroner's inquest 29 Dec. 1491 within the liberty of the abbot of Westminster, over the body of Fernando de Molina. The jurors find that on that same day Molina was assaulted by Barthelmewe and Besseley. Barthelmewe stabbed him with a knife under his arm, and Besseley with a dagger in the chest, either of which wounds would have killed him, and he immediately died. Afterwards they fled to the sanctuary of St. Martin le Grand. A note on the coroner's record indicates that Barthelmewe was in custody as of Easter 1492, and a flurry of other records indicate that Barthelmewe along with others had in the fall of 1491 assaulted a number of other men, including Allonsius Delatours and Allonsius Sysners at Tottenham; and Henry Fitzherbert in the parish of St .Clement Danes.</t>
  </si>
  <si>
    <t>Coroner's inquest 29 Dec. 1491 within the liberty of the abbot of Westminster, over the body of Fernando de Molina. The jurors find that on that same day Molina was assaulted by Barthelmewe and Besseley. Barthelmewe stabbed him with a knife under his arm, and Besseley with a dager in the chest, either of which wounds would have killed him, and he immediately died. Afterwards they fled to the sanctuary of St. Martin le Grand. A note on the coroner's record indicates that Barthelmewe was in custody as of Easter 1492, but nothing further is known about Besseley.</t>
  </si>
  <si>
    <t>A bill of forfeiture was presented in parliament in October 1491, in which it was stated that Croft had committed murder while with the king's progress through Wales. Following the killing he was said to have fled to "Beaudeley," which the PROME editors have identified as the abbey of Beaulieu, but Bewdley, Shropshire, seems more likely geographically; he forfeited his office as ranger of the royal forests as a result of his felony and flight.</t>
  </si>
  <si>
    <t>Beverley sanctuary register records that Heyden sought sanctuary on 17 Jan. 1492 for debt. Thornley corrects the original transcription of the surname as Kogden to Heyden.</t>
  </si>
  <si>
    <t>Durham sanctuary register records that Atkynson took sanctuary on 8 March 1492 because on 10 Feb. 1492 he had killed William Skoloke also of Crosby at the Warwick Bridge with a club. Robert "urgently, very urgently, and most urgently [instanter, instancius, et instantissime]" sought sanctuary. Following the entry is a copy of a "letter of testimonial and credence" written by the prior of the Durham Cathedral church addressed to "all Cristen peple" but perhaps specifically intended for the people of Crosby, certifying that Robert Atkynson, who had participated along with Henry and Christopher Atkynson in the homicide of William Skoloke, had confessed the felony and had asked for, and received, the immunity and sanctuary of Durham cathedral for it.</t>
  </si>
  <si>
    <t>Coroner's inquest 21 Jul. 1492 in the parish of Holy Trinity, Knightrider Street, over the body of Robert Scoley of London, plumber. The jurors found that on 20 Jul. 1492 Scoley was peacefully in Holy Trinity parish when Hampton attacked him, stabbing him with a knife, from which wound Scoley died instantly. Immediately after, Hampton fled to St. Martin le Grand. The jurors also say that a certain Alice Goodwyn of London, knitster, had abetted Hampton in the felony, and she was taken after the killing and put into the sheriffs' custody. A note on the report indicates that Hampton was also in custody in the Marshalsea and a writ dated 24 Nov. 1492 called the record up to King's Bench.</t>
  </si>
  <si>
    <t>Coroner's inquest 24 Jul. 1492 at Great Inkberrow, Worcs., over the body of Thomas Mershe of Little Inkberrow. Jurors found that John Tayllour and Robert Tayllour, both sons of Richard Tayllour, husbandman, also of Little Inkberrow, had on 5 Jul. 1492 broken into Thomas Mershe's close and assaulted and beaten him with a "battestaff," killing him. Afterwards they fled to the "privilege or liberty of the town of Knowle in Warwickshire." No one aided or abetted them. Notes on the report indicate that the record was sent up to King's Bench on 2 May 1493 and that both brothers were in the Marshalsea. In Easter term 1495, the two went sine die because the indictment was defective (it failed to indicate the place, county, and trade of the two brothers, those details being indicated for their father but not for them).</t>
  </si>
  <si>
    <t>Jeneweys was a Chancery plaintiff in a suit with date range 1487-1500; he claimed he was imprisoned in "the Toure" in the sanctuary at St. Martin's for 4 days at behest of William Horne, goldsmith, who dwelled in sanctuary. A date of 1492 assigned for sorting purposes.</t>
  </si>
  <si>
    <t>Horne was defendant in George Jeneweys' [ID #1233] Chancery suit with date range 1487-1500; Jeneweys claimed he was imprisoned in "the Toure" in the sanctuary at St. Martin's for 4 days at behest of William Horne, goldsmith, who dwelled in sanctuary. That Horne was in sanctuary for debt is surmised. A date of 1492 assigned for sorting purposes.</t>
  </si>
  <si>
    <t>Named in George Jeneweys' [ID #1233] Chancery suit with date range 1487-1500; Jeneweys claimed he was imprisoned in "the Toure" in the sanctuary at St. Martin's for 4 days at behest of William Horne, goldsmith, who dwelled in sanctuary, and that Sympson, another sanctuary man, was persuaded by Horne to sue Jeneweys for trespass also. That Sympson was in sanctuary for debt is surmised. A date of 1492 assigned for sorting purposes.</t>
  </si>
  <si>
    <t>Durham sanctuary register records that Tailbos sought sanctuary on 1 Mar. 1493 because on the previous 26 Feb. he had struck Hugh Herkay of East Layton, Yorks., with a small stick, killing him. He "instanter, instantius et instantissime" sought immunity.</t>
  </si>
  <si>
    <t>Durham sanctuary register records that Grene sought sanctuary on 24 Aug. 1493 because on 1 Aug. 1493 in Newcastle-upon-Tyne in a lane called the Close, a certain Robert Nicholson of Winlaton, who had recently been of Grene's own household, had attacked him with diverse men of his retinue. In the fray Grene had struck Nicholson with a Scottish axe [Scotteȝaxe] twice in the chest, killing him. He seeks immunity for his body and protection of his goods between Tyne and Tees.</t>
  </si>
  <si>
    <t>Beverley sanctuary register records that Routhe sought sanctuary on 8 Sept. 1493 for the homicide of William Geffreyson of Norton in the bishopric of Durham, whom he killed with a sword on 22 Jul. 1493 in a field called Eggilfeld, also in the bishopric of Durham.</t>
  </si>
  <si>
    <t>Margery Rollesley, widow of Humphrey Rollesley, appealed William Toft of her husband's murder in 1494; in response Toft pleaded sanctuary, claiming that he had taken sanctuary in a messuage that was in the ambit of Hospitaller property in Winkburn, Notts. (where there was a Hospitaller church and house). Toft's plea was put to a jury in Lent 1496; the jury found that he had taken sanctuary and that it had been breached. The judges put him back in prison while they conferred, and there he stayed until Easter 1498 when the record breaks off.</t>
  </si>
  <si>
    <t>Durham sanctuary register records that Watson, recently apprentice of Roland Walker also of Richmond, sought sanctuary on 21 Feb. 1495 because at Richmond he assaulted Thomas Forster, walker of the same place, on 20 Jan. 1495, stabbing him in the head with a dagger, from which wound Forster died within two weeks. He sought sanctuary also for breaking out of the prison at Richmond.</t>
  </si>
  <si>
    <t>Durham sanctuary register records that Davell sought sanctuary on 7 Mar. 1495 for having struck William Nelson of the parish of Catterick, town of Hudswell, in Yorkshire, on 3 Mar. 1495. He struck Nelson on the head with a club, from which blow he died.</t>
  </si>
  <si>
    <t xml:space="preserve">Durham sanctuary register records that Robynson sought sanctuary on 7 Mar. 1495 for having killed Stephen Dover, also of Bassenthwaite, in the fortnight after Easter in 1491, stabbing him in the chest with a dagger. </t>
  </si>
  <si>
    <t>Beverley sanctuary register records that Cooke sought sanctuary on 12 Feb. 1496 for the homicide of Humphrey Dalbot. Although the places of origin are different and the victims had different names, it is just possible that this is the same Thomas Cook as ID #68, who sought sanctuary at Beverley six days before.</t>
  </si>
  <si>
    <t>Durham sanctuary register records that Cook took sanctuary on 6 Feb. 1496 for the homicide of David [blank], servant of the Lord of Aldeley [James Tuchet, Lord Audley?], mutilating him and amputating his right hand, for which deed Cook, fearing the very powerful lord and also David's friends, took flight on a horse that was at that time stabled with his master, John Drew, for a certain [blank] Paynter of York. He thus seeks sanctuary for both the homicide and the horse theft. See also Thomas Cooke, ID #423.</t>
  </si>
  <si>
    <t xml:space="preserve">Durham sanctuary register records that Richard and William Atkynson, brothers, sought sanctuary on 16 Jun. 1496 because on 30 May 1496 Richard had assaulted James Warde between Kendall and a certain place called Grayrigg, striking him on the head with a Carlisle axe, from which wound he immediately died. William did not strike the blow but was present with his brother and feared being indicted as an accessory although he did not strike a blow nor was he guilty of the deed. </t>
  </si>
  <si>
    <t>Durham sanctuary register records that Newbigging sought sanctuary on 7 Jul. 1496 because on 12 Jun. 1496 he had killed Gerard Still of Hexham, striking him in the chest with a half-lance called a spear staff.</t>
  </si>
  <si>
    <t>In a petition submitted to Chancery, John Hewis, Thomas Harrys, John Dountehame, Nicholas Mason alias Sporier, Richard Philippys, Robert Lokyar, and Dominic Arthur complained that they were arrested in June 1496 within the sanctuary precinct of St. Augustine's monastery by Bristol civic officials in relation to a trespass suit in the civic court; it is unclear if they had taken sanctuary specifically in relation to the trespass or for some other reason. Arthur resisted arrest and escaped, occasioning a riot between abbey tenants and officials and town officials and townspeople. He was handed over by the abbot to the mayor, perhaps because he was a trespasser and not a felon (and/or perhaps to end the riot). The riot and dispute (an episode in longer-running dispute between town and monastery) occasioned an inquiry in Star Chamber, with no known outcome.</t>
  </si>
  <si>
    <t>Coroner's inquest report 2 Feb. 1497 at Horsley, Derbs., over the body of William Benett. The jurors found that on 31 Jan. 1497 Foster was going from Denby to Horsley when William Benett, leech, assaulted him. Defending himself, Foster gave Benett three wounds, from which he died. Immediately Foster fled to the church of Horsley. The report was sent up to King's Bench 2 May 1497.</t>
  </si>
  <si>
    <t>Coroner's inquest report 28 Sept. 1497, at Abbots Gidding, Leytonstone, Huntingdonshire, over the body of William Skelton of Sawtry, Hunts. Jurors say that on 10 May 1497 Tayllour assaulted William and gave him a mortal wound from which he died immediately, and that afterwards Alexander fled to the sanctuary of Sawtry. [This presumably means the Cistercian Abbey of Sawtry; VCH Hunts., 1:391-92; http://www.british-history.ac.uk/report.aspx?compid=38146.] It is unclear both whether Tayllour sought permanent or temporary sanctuary at the abbey, and why the coroner's inquest was delayed for over four months.</t>
  </si>
  <si>
    <t>Coroner's inquest report, 17 Jun. 1497, in the city of Lincoln, over the body of Adam Bemond. The jurors found that Wylson, on 16 Jun. 1497, assaulted Bemond and killed him, after which Wylson fled for the felony to "the place of St. Katherine outside Lincoln" (the Gilbertine priory of St. Catherine outside Lincoln, VCH Lincs., 2:188-91, http://www.british-history.ac.uk/report.aspx?compid=38031). Agnes Wylson of Lincoln, huswyff, received him, knowing he had committed the felony. It is unclear if this was meant to be a church-taking followed by abjuration or a permanent asylum. The report indicates that when the record was sent up to King's Bench, he was not in prison.</t>
  </si>
  <si>
    <t>At gaol delivery at Maidstone, Kent, in February 1498, Moresse and Gryffyn appeared on an indictment that on 3 Nov. 1497 they had lain in wait for Thomas Grigby of Tunbridge, Kent, at a place called Reverhill, near Tunbridge, and assaulted and robbed him of money and goods worth about 29s. Both Moresse and Gryffyn pleaded that they had taken the porch of the church at Tunbridge, claiming sanctuary, but that Thomas Grigby along with Nicholas Werall, William Frelond, Thomas Durbarre and others violently seized them from the church. They thus pleaded to be restored.  They were recommitted to prison while the judges advised themselves. Then in 1505, they appeared and pleaded not guilty; they were recommitted to prison for another two years, and then in 1507 the jury ruled on their cases and acquitted them.</t>
  </si>
  <si>
    <t xml:space="preserve">Coroner's inquest report, 28 Mar. 1498, at Swineshead, Lincs., for Thomas Straker of Swineshead. The jurors say that Hall and Richard May, also of Swineshead, labourer, on 22 Mar. 1498 had assaulted Straker and given him a wound from which he died on 28 Mar. Both fled from Swineshead, the people of the town chasing them. They caught May and put him into the stocks of the town in safe custody. Hall, with his bow and arrows defended himself and then ran into the sanctuary of the monastery of St. Mary of Swineshead, where he remained still at the time of the inquest. St. Mary's abbey was a Cistercian house; VCH Lincs., 2:145-46 (http://www.british-history.ac.uk/vch/lincs/vol2/pp145-146). </t>
  </si>
  <si>
    <t>Beverley sanctuary register records that Colyn sought sanctuary on 21 Apr. 1498, admitting that he had committed homicide, that is that he had been present at the death of [blank] Scotton, recently killed at Kingston on 18 Apr.</t>
  </si>
  <si>
    <t>Beverley sanctuary register records that Barker sought sanctuary on 15 May 1498, admitting that he had committed homicide, that is the death of John Towree, lately killed at Wistow, on 9 May 1498.</t>
  </si>
  <si>
    <t>Coroner's memorandum 16 Jul. 1498, at Great Gidding, Hunts., that James Bell, John Grenewey, and Thomas Dawson abjured for robbing 7s. from William Osteby, clerk, and Richard Colyn, at Wittering, Northants. Bell was found in the realm and presented a pardon in 1507; nothing further about the others found.</t>
  </si>
  <si>
    <t>Coroner's memorandum 16 Jul. 1498, at Great Gidding, Hunts., that James Bell, John Grenewey, and Thomas Dawson abjured for robbing 7s. from William Osteby, clerk, and Richard Colyn, at Wittering, Northants. Bell was found in the realm and brought before King's Bench 23 Nov. 1507; he presented a pardon, went sine die. Nothing further found about the others.</t>
  </si>
  <si>
    <t>Coroner's inquest on 16 Oct. 1498 at Holland, Lincs., over the body of John Arkyll. Jurors say that Dast had hit Arkyll over the head with a staff and killed him. Following the felony, Dast fled, and Lambert Feld and William Greve, constables, with the whole township of Quadring, immediately pursued him. Dast took sanctuary at the monastery of St. Mary in Swineshead, and there he sought and was granted ecclesiastical privilege for murder. It is not clear if this was intended as a prelude to abjuration or permanent sanctuary.</t>
  </si>
  <si>
    <t>Durham sanctuary register records that Machon sought sanctuary on 18 Nov. 1498, because on 8 December 1497 a certain John Gyly also of Eckington had assaulted him, or rather they assaulted one another, and Machon feloniously wounded the said John Gyly in the head with a "dicker." He  supposed that Gyly died from the blow, and so he sought sanctuary in case he was indicted for the homicide. This is probably the same Henry Machon of Derbyshire [ID #449] who also sought sanctuary in 1498 (probably earlier that year; the entry is undated) at Beverley, for "security of his body."</t>
  </si>
  <si>
    <t>Beverley sanctuary register records that Henry Machon of Sheffield, Derbyshire, sought sanctuary at Beverley for the security of his body. [Undated; previous and subsequent entries dated March and May 1498.] Probably the same Henry Machon of Derbyshire [ID #80] who also sought sanctuary at Durham 18 Nov. 1498 for homicide.</t>
  </si>
  <si>
    <t xml:space="preserve">Durham sanctuary register records that Fechet sought sanctuary on 19 Feb. 1499 because he assaulted William Fox on 22 Oct. 1498, striking him with a sword in divers places, especially the head, from which wounds he assumed that Fox died. </t>
  </si>
  <si>
    <t>A series of records of proceedings at King's Bench show that Sawyer took the church of St. Mary Overey in Southwark in Feb. 1499 after a string of burglaries and robberies in Kent in 1498, but was dragged from the church by Thomas Brabson and Thomas Dent. His plea of sanctuary in Easter term 1500 at King's Bench was successful and he was restored to St. Mary Overey. He abjured from there on 27 June 1500, but was caught in the realm soon after. When brought back to King's Bench in Trinity term 1500, he successfully pleaded clergy and was put into custody of archdeacon of Westminster. In 1510, another record indicates that he escaped from the Westminster "convict house" (the prison inside the Westminster sanctuary for clerks attaint).</t>
  </si>
  <si>
    <t>Beverley sanctuary register records that Hewson sought sanctuary on 1 Jul. 1499 for the death of John Robynson, whom he had killed recently at Ireton with a Carlisle axe.</t>
  </si>
  <si>
    <t>Jurors presentment, 19 Apr. 1507, handed up to King's Bench from the Hundred of Oswaldslow, Worcs., that Pewyk had on 20 Sept. 1499 at Kempsey, Worcs., taken church for diverse felonies which he had committed, and stayed there for a "great time," but that on the day, year, and place indicated [1499? or in April 1507?], for defect of good custody of the parishioners, he escaped. The parishioners were indicted for the escape, but in Hillary 1509 they claim that Pewyk never entered the church or took sanctuary and it was to be put to a jury. In Michaelmas 1509 they presented a pardon. It's not clear either why a 1499 escape was prosecuted in 1507 -- or alternatively why a sanctuary seeker was allowed to remain in the church for more than seven years.</t>
  </si>
  <si>
    <t>The King's Bench controlment rolls contain an entry for the outlawing and waiving of a number of men and women in Middlesex in Hillary 1500 for various unspecified trespasses and contempts, including Thlandith, identified as a sanctuary man of Westminster. Unclear when he took sanctuary; estimated here 1499.</t>
  </si>
  <si>
    <t>The Acts of the court of the Mercer's Company of London include an entry, 23 Jul. 1499, in which Dycon was dismissed as an almsman in Whittington College (a charity for needy men) because he had taken sanctuary at Westminster; the reason for his taking sanctuary was not stated.</t>
  </si>
  <si>
    <t>Durham sanctuary register records that Goldthwate sought sanctuary on 18 Oct. 1500, because, as an accessory of a certain Richard More, around 3 May 1500, he entered along with Richard More, and at his urging, into an enclosure called Sutton Leys, where the two assaulted William Bradethwate of Azerley, in the "county" of Kirkby [Malzeard]. More struck Bradethwate on the knee with a sword, from which wound he died on 1 Aug. following. Goldthwate himself did not inflict any wound but had been present, and thus he fears he will be indicted.</t>
  </si>
  <si>
    <t>In an Account Book for Rye, the confession of an abjurer was recorded: John Purchase, age 30 years, on 24 Oct. 1500 sought sanctuary in the cemetery of the church of Rye, and on 26 Oct. he confessed to the coroner that he had committed homicide in the parish of Ottery St. Mary, Devon, when he tried to stop a stranger [extraneum] who had stolen a set of linens -- he ran after the stranger to take him for the felony and killed him, and then fled. And moreover Purchase confessed that he stole a mare near Lewes, Sussex, and he took it along with two of his own horses to Newenden in Kent, and there he put the horses to pasture with a certain John Sneth, who became suspicious about where he had acquired the horses, and Purchase then fled to Canterbury, and then to Rye, and learning that a certain man from Newenden wanted to have him arrested, by whose instigation he does not know, he fled to the cemetery and made the confession. He abjured and was assigned Dover.</t>
  </si>
  <si>
    <t>Durham sanctuary register records that Thorpp sought sanctuary on 10 Dec. 1500 because on 8 Nov. 1500 he and several of his associates -- William and John Dorand and Nicholas [blank] -- entered a certain park called Winestead Park to retrieve their dog, which had been taken by the parkers. Thorpp and his companions asked the parkers if they could have the dog back, because he had gone into the park against their will, but the parkers refused and threatened and assaulted them. Nicholas [blank] then shot an arrow at the parkers, striking a certain [blank] March in the neck with the arrow, from which wound March died about ten days later. Although Thorpp did not himself inflict the wound, he fears he will be indicted as an accessory, even though he does not merit it.</t>
  </si>
  <si>
    <t>Beverley sanctuary register records that Lucas sought sanctuary on 7 Feb. 1501 for the homicide of Simon Rutter at Bishop Auckland on 23 Jan. 1501, with a hanger (a knife).</t>
  </si>
  <si>
    <t>Coroner's inquest report at the parish of St. Mary le Strand, Middlesex, on 17 May 1501, over the body of Laurence Starke. Jurors report that Starke had been in the prison at the Savoy working as the servant of Richard Tabbe, sub-bailiff of John Neubery, bailiff of the Savoy liberty for the duchy of Lancaster. On 16 May Stark had custody of Porter, who had been caught for suspicion of felony and was put into the Savoy prison by Tabbe, when between 11 and 12 pm Porter struck Starke on the head with a great rock and then stabbed him with a knife, killing him instantly. Porter then fled to sanctuary at St. Martin le Grand.</t>
  </si>
  <si>
    <t>Coroner's memorandum that on 4 Jul. 1501 at Limpsfield, Surrey, within the liberty of Richard, the abbot of St. Martin in Battle (Battle Abbey), Atvanne took the parish church and confessed to the coroner on 7 Jul. that he had broken into a house and close in Southwark belonging to John Mannyng and robbed him. He abjured.</t>
  </si>
  <si>
    <t xml:space="preserve">Durham sanctuary register records that Key sought sanctuary on 19 Oct. 1501 for stealing two cows, one fatted cow belonging to John Marschall of "Boroby" [Boulby?] on Michaelmas at night, and one cow belonging to Elizabeth Dalton of Guisborough a week later. He killed the cows, unjustly turning for his own use the money he received for them. </t>
  </si>
  <si>
    <t>The King's Bench controlment rolls for Hillary 1503 contain a record of abjuration (in English) and two short depositions (also in English) relating to Thomas Forest, brought to King's Bench on a writ of habeas corpus by the mayor and sheriff of Canterbury because of "treasonous words" he had said against the king. The abjuration record indicates that on 20 Dec. 1501 Forest had taken the church of Holy Cross in Canterbury for sanctuary, confessing to the coroner that about 25 Sept. 1501 at Weobley, Herefordshire, he had struck John Flewellyn in the abdomen with his sword and killed him. He thus asked to abjure for the homicide, although it is unclear whether he was actually permitted to leave the realm, given the testimony of the witnesses that follow in the record. The first witness, Richard Smyth of the parish of Holy Cross in Canterbury, taylor, age 60, testified that on 18 Dec. 1501 in Smyth's shop, Forest had sighed and said that he wished he were with the duke of Suffolk. The second witness, John Curteys, bocher, also of Holy Cross parish in Canterbury, age 30, said that Forest had said to him when he was in the church of Westgate that he wished he had the cross in his hand and was beyond the sea, [for?] "ther he had a maister that shuld bere hym owte." When Curteys asked him who it was, he said it was the duke of Suffolk, "for the kyngis dayes be but short." [The duke (or earl) of Suffolk, Edmund de la Pole, who claimed the English throne as a descendant of the house of York, was in 1501 overseas attempting to raise support to overthrow Henry VII.] The entry ends indicating Forest was committed to the Marshalsea.</t>
  </si>
  <si>
    <t>Coroner's inquest report from Longdon, Staffs., 30 Jul. 1502, over the body of Nicholas Stonewall of Longdon, husbandman. The jurors reported that on 26 July Stonewall insulted Wright, saying that Wright had disgraced Stonewall's father by calling him a "carlabundum" (a bound serf?), and for that reason Stonewall assaulted Wright and Wright struck back in self-defence, killing him after a fight in which others tried unsuccessfully to restrain Stonewall. Wright hastily fled and took sanctuary "there," presumably the church of Longdon. Wright was outlawed 27 Mar. 1505.</t>
  </si>
  <si>
    <t>Durham sanctuary register records that on 9 Aug. 1502 Raw sought sanctuary because on 6 Aug. in Newcastle, in the street called "the Side," he assaulted Anthony Ray with a Scottish axe and fearing that Ray would die of the wounds and that he would have to undergo the rigour of the law, he fled to sanctuary.</t>
  </si>
  <si>
    <t>Durham sanctuary register records that Cowpland sought sanctuary on 12 Aug. 1502, acknowledging that in 1490 he had assaulted John Coltman also of Egremont in self-defence, stabbing him in the chest, from which wound Coltman immediately died.</t>
  </si>
  <si>
    <t xml:space="preserve">Durham sanctuary register records that Stokdall sought sanctuary on 18 Oct. 1502 because, on 14 Oct. 1494 in the town of Bainbridge, he had hit William Strikkerd on the head with a pikestaff, from which blow Strikkerd died three days later. </t>
  </si>
  <si>
    <t>Record of Surrey gaol delivery at Guildford Castle, Southwark (delivered up to KB) for 14 Feb. 1503, recorded Starkey's indictment that he and others on 2 Dec. 1502 had assaulted and robbed Richard Ryall at Southwark, stealing between £3 and £4. Starkey pleaded sanctuary, claiming that on 13 Dec. 1502 he had taken the parish church of St. Mary le Bow in London, but was violently seized from the church by diverse persons. He asked for his sanctuary plea to be put to a jury, and was recommitted to prison, where he remained, until 3 Sept. 1503, when the sheriffs of Surrey reported that he was no longer in their custody. In February 1505, Starkey appeared in King's Bench, and asked how he pleaded, he said that on 15 Aug. 1504 at Cambridge he had taken the church of the Franciscans and sought the coroner. Again, however, he was seized, this time by Robert Brewer, sergeant. Again he sought to be restored to the church. The king's attorney, John Mervyn, answered that he had been at large when he was seized on 15 Aug. 1504 and not in the church. The sanctuary plea was to be put to a jury, and when the jury considered the plea in Trinity term 1505, they found that Starkey had not been in the church when he was taken. Starkey then pleaded not guilty to the felony, and in Hillary 1506 a jury found him guilty and he was sentenced to hang.</t>
  </si>
  <si>
    <t>Coroner's inquest report at Sevenoaks, Kent, on 8 Jul. 1503, over the body of Richard Bery of Sevenoaks, husbandman. The jurors reported that Agnes Bery, Richard's wife, on 17 Mar. 1503 had given Richard rat's bane (arsenic), in his food and drink, thus murdering him. The jurors also reported that Thomas Boby of Sevenoaks, fuller, was an accessory, harbouring her. Both Agnes and Boby fled to the sanctuary of St. Martin le Grand following the felony. In Michaelmas 1506, Agnes Bery appeared before King's Bench, and pleaded not guilty, and was put to bail. In Hillary 1507 she appeared and pleaded that the indictment was insufficient because it did not identify in what place or country she lived, as required by statute. The court agreed and she was released (went sine die).</t>
  </si>
  <si>
    <t>Coroner's inquest report at Sevenoaks, Kent, on 8 Jul. 1503, over the body of Richard Bery of Sevenoaks, husbandman. The jurors reported that Agnes Bery, Richard's wife, on 17 Mar. 1503 had given Richard rat's bane (arsenic), in his food and drink, thus murdering him. The jurors also reported that Thomas Boby of Sevenoaks, fuller, was an accessory, harbouring her. Both Agnes and Boby fled to the sanctuary of St. Martin le Grand following the felony. In Michaelmas 1506, Agnes Bery appeared before King's Bench, and pleaded not guilty, and was put to bail. In Hillary 1507 she appeared and pleaded that the indictment was insufficient because it did not identify in what place or country she lived, as required by statute. The court agreed and she was released (went sine die). Boby had himself appeared to face the indictment in King's Bench in Hillary 1504, but his process as accessory was suspended awaiting the outcome of the process against the principal, Agnes Bery, and he was bailed.</t>
  </si>
  <si>
    <t>Coroner's inquest at Alresford, Hants., on 13 Sept. 1503, over the body of William Wodowson of Alresford, labourer. Jurors reported that at Old Alresford inside the rectory in the middle of the afternoon that same day, Fyssher had assaulted Wodowson with a "dongpyke," striking him on the front of his head. Wodowson died immediately, and Fyssher fled to sanctuary at the lordship of St. John of Jerusalem called Godsfield (the Baddesley Hospitaller Preceptory). In Trinity 1505, Fyssher appeared at King's Bench and pleaded not guilty to the felony charge (the sanctuary-seeking was not mentioned). He was bailed, and appeared again in Michaelmas 1505 and Hillary and Easter terms 1506, but in each case no jury was empanelled -- and then the record ceases.</t>
  </si>
  <si>
    <t>Durham sanctuary register records that Byrket sought sanctuary on 12 Sept. 1503, because, having been assaulted by John Robyns, he hit Robyns over the head with a club on the king's road in Gressingham on 22 Aug. 1503. Robyns died from the wound.</t>
  </si>
  <si>
    <t>Durham sanctuary register records that Tempill sought sanctuary on 7 Oct. 1503 because, after Christopher Slynger of Barforth assaulted him on 1 Oct., he struck Slynger in the stomach with a dagger in his own defence. He believed that Slynger died from the blow.</t>
  </si>
  <si>
    <t>Durham sanctuary register records that Bekwith sought sanctuary on 18 Feb. 1504 because he, with two accessories, on 20 Jan. 1504, in the western part of Master Yngilsby's park, "unfortunately" met up with John Parker. Bekwith struck and fatally wounded Parker on the thigh with a baselard.</t>
  </si>
  <si>
    <t>Durham sanctuary register records that Rudd sought sanctuary on 7 Mar. 1504 because, on 17 Feb. 1504 at a place called Brakenside, in his own defence he had struck Christopher Kirke on the head with a club. Kirke died from the wound.</t>
  </si>
  <si>
    <t>Couper or Cowper</t>
  </si>
  <si>
    <t xml:space="preserve">Two constables in the London city jurisdiction in Southwark, John Rogerson of Southwark, tailor, and John Laurence of Southwark, cooper, were indicted for permitting the escape of two men, John Sampyre and Richard Couper, who had fled to sanctuary at the church of St. Mary Overey in Southwark. On 22 Mar. 1504 Sampyre and Couper had taken the church, and the following day before John Couper, coroner, and in the presence of Rogerson and Laurence, they had indicated that they sought sanctuary but that they would not abjure at that moment, instead waiting for their forty days to expire. They were, however, in fact "scheming to escape." On 24 Mar., they in fact did escape, due to the defective vigilance of the two constables. </t>
  </si>
  <si>
    <t>Coroner's memorandum that on 23 Jun. 1504 Bennet sought sanctuary at the parish church of Burnham and confessed to the coroner that at Wotton under the Hedge in Gloucestershire on 20 Oct. 1502, together with five other persons unknown to him, he had assaulted an unknown man and stolen 100 s in money in a black leather pouch. He abjured. Added at the bottom of the document was this note: "And I, the aforesaid coroner, led the aforesaid Thomas to the door of the church with a cross in his right hand, and with a certain pouch attached to the cross with the bill of his abjuration inside." The writ calling this up to King's Bench is dated 20 Nov. 1504.</t>
  </si>
  <si>
    <t>In a court of Requests bill, John Toker, aged 74, claimed that in the context of a dispute in the Exchequer court over his work as a tanner he had fled to St. Bartholomew's Hospital in West Smithfield "to Sayntwarye" because he had been gravely "menaced and threatened" by officers of the mayor of London. This likely (but not certainly) concerned debt.</t>
  </si>
  <si>
    <t>Durham sanctuary register records that Symson sought sanctuary on 26 Mar. 1505 because, in his own defence, he struck Laura Payok on the head with a club on 25 Mar. 1505, outside the cemetery (in Arkle Town?). From the blow, she died immediately. (This is an unusual claim of self-defence against a female attacker.)</t>
  </si>
  <si>
    <t xml:space="preserve">Durham sanctuary register records that Brass sought sanctuary on 14 Jul. 1505, because on 9 Jul. 1505 at Silton he struck Thomas Colby of Silton on the head with a pikestaff, from which blow Colby died three days later. </t>
  </si>
  <si>
    <t>Durham sanctuary register records that Berwyk sought sanctuary on 27 Aug. 1505 because, following an attack on him by Christopher Walys on 23 Aug. in a field called Halton Moor, in his own defence he struck Walys on the head with a dagger and killed him.</t>
  </si>
  <si>
    <t>Coroner's inquest 6 Aug. 1506 at the "sok" of Winchester over the body of Richard Wilson of Winchester, labourer. Jurors reported that Wells assaulted Wilson on 2 Aug. at 6 pm, attacking him with a weapon called "a murderer," stabbing him in the chest, giving him a wound from which he died on 6 Aug. Wells fled following the stabbing to sanctuary in the house of the Carmelite Friars in Winchester (whether for permanent sanctuary or as prelude to abjuration is unclear). The inquest report was delivered to King's Bench on 28 Oct. 1506.</t>
  </si>
  <si>
    <t>There are two records associated with two separate abjurations made by Toker, and in addition a third unconventional sanctuary claim in the cloak of a Hospitaller knight. A coroner's memorandum records that on 14 Aug. 1506 at Shoreham, Kent, Toker took sanctuary in the parish church, and on 18 Aug. he abjured, confessing that he had broken into Thomas Polhill's house and close at Shoreham and stole 24s worth of woolen cloth. He was assigned Dover and sent on his way. A second coroner's memorandum indicates that a few days later on 21 Aug. 1506 at Higham, Kent, he sought sanctuary again in Higham parish church, and confessed to a different coroner that the year before he had broken into the parish church of Queenborough, Kent, and stolen a chalice, a patten, a crucifix, and other church goods. He abjured again, and was again assigned Dover. By 22 Sept. 1506 Toker was in custody, apparently still not having actually left the realm, and he was brought before the peace sessions at Canterbury. He made the same plea as Robert Pulham [ID #1119], which is that he had taken another form of sanctuary: that is, at the peace sessions at Canterbury castle he had taken hold of the cloak of John Rawson, a knight of the Hospitaller Order, and claimed the "privilege of St. John of Jerusalem." He was violently taken from that "sanctuary," but sought to be restored. This sanctuary plea was brought before King's Bench in Trinity 1507, where the justices did not allow the plea. They however asked him if he was a clerk, and he replied that he was, and read as a clerk, but the king's attorney said that he had previously made another benefit of clergy claim in Essex. Toker remained in custody while the record of this previous claim was sought. Toker appears to have remained in prison until 5 Nov. 1509, when he again appeared at King's Bench and presented a pardon, and went sine die.</t>
  </si>
  <si>
    <t>At Buckinghamshire gaol delivery at Aylesbury, 6 Mar. 1507, Plough was indicted along with Hugh Bradbury (ID #1120) for having broken into the house and close of Joan Iwardeby at Quainton in Bucks., stealing goods belonging to Ellen Cutlard; and on his own for having stolen a horse from Thomas Triplet at Warmeston, Bucks., on 4 Aug. 1506. Both Bradbury and Plough pleaded sanctuary, Plough saying that he was being led by the serjeant of the mace from the Breadstreet Counter [the London sheriffs' prison] to Newgate prison on 25 Aug. 1506 when he escaped and ran to Greyfriars church. He was seized from there, but he asked to be restored to the sanctuary and refused otherwise to plead to the charge. He was brought before King's Bench and eventually changed his plea to not guilty. He was bailed to await a trial by jury, but in the meantime, on 14 Jul. 1508 he again took sanctuary, this time at the parish church of St. Magnus in London, from which he must again have been seized. He pleaded sanctuary again when brought before King's Bench but the court refused to allow the plea. He then successfully pleaded clergy and was taken to the bishop of Lincoln's prison at Banbury.</t>
  </si>
  <si>
    <t>Pulham appeared at the peace sessions at Canterbury on 22 Sept. 1506, indicted for the homicide of John a Wode of Bobbing, Kent, whom he had assaulted in August 1506 with a pikestaff, giving him a mortal wound from which he died the following day. Pulham pleaded not guilty and asked for a jury, and was put into the custody of the sheriffs to appear the following day. The following day when brought back, he made a different plea, the same plea as Ralph Toker [ID #1121], that is, that as he was being led away from the sessions at Canterbury castle he had taken hold of the cloak of John Rawson, a knight of the Hospitaller Order, and claimed the "privilege of St. John of Jerusalem." He was violently taken from that "sanctuary," but sought to be restored. In his case (differing from Toker's) the sanctuary plea seems to have been simply disregarded, and instead his not guilty plea on the homicide was put to the jury, who declared him guilty. Pulham then pleaded clergy, but when he was given the book to read he could not read it. The king's attorney called for execution of his sentence, but the justices instead put Pulham back into prison while they considered the matter. On 26 Jun. 1507, Pulham came before King's Bench and again pleaded clergy. On this occasion, he read successfully, and was delivered to the archdeacon of Westminster's custody.</t>
  </si>
  <si>
    <t>At Surrey gaol delivery 15 Feb. 1507, Wenryght appeared to face indictment that he had burglarized the house of the prior of Merton Priory in Surrey, stealing various items of plate. He pleaded sanctuary, stating that he had taken the church of St. Michael Cornhill in London for several felonies and murders, and that diverse unknown men had violently taken him out of the church "again the ecclesiastical laws," and he sought to be restored. He refused to plead to the felony, "refusing the king's law." His case was brought to King's Bench in Hillary 1508, when Wenright changed his plea to not guilty. On 5 Nov. 1509 he again appeared in King's Bench and presented a pardon, and went sine die.</t>
  </si>
  <si>
    <t>At gaol delivery at Guildford Castle, Southwark, Surrey, on 15 Feb. 1507, Tappe was brought before the court on indictments for "diverse felonies" and for the assault and robbery of John Orby at Southwark on 11 Nov. 1506. He pleaded sanctuary, saying that he had taken the church of St. Martin le Vintry in London on 13 Nov. 1506, but was violently extracted from there by unknown men and asked to be restored; he refused to plead to the felony. He was remitted to prison while the justices considered the matter. The King's Bench controlment rolls indicate that his plea (on sanctuary? on the felony?) was to be put to a jury in Hillary 1508 but no outcome is recorded.</t>
  </si>
  <si>
    <t>On an appeal of robbery in King's Bench in Trinity 1507, Roger Thornedon accused Peter Bewregard, whom he claimed had burgled his house in the parish of St. Magnus in London on 20 Dec. 1506, stealing cloth worth over £6. Bewregard denied the burglary, and claimed moreover that on that same day, 20 Dec., he had taken sanctuary at the church of St. Mary Magdalen in Southwark, for [other] felonies, but was violently taken out of the church on the same day. He sought to be restored, and pleaded not guilty to the burglary of Thornedon. The sanctuary plea was to be put to a jury. A legal issue on which there was commentary in Caryll's report was whether a plea of sanctuary had to be tried by jurors with the same property qualifications to try a felony (answered affirmatively). Although Bewregard was put into custody of the marshal awaiting trial and there is no record of the jury's verdict, the King's Bench controlment roll indicates that he either was bailed and failed to reappear or escaped, as he was outlawed on 17 Jun. 1510.</t>
  </si>
  <si>
    <t>At gaol delivery at Newgate, mid-Oct. 1507, Edward Bulkley appeared (along with another sanctuary claimant, William Rowland, ID #1569) on an indictment from Trinity 1507 that Bulkley had robbed an unknown man in the parish of St. Andrew Holborn, stealing 19d in money, on 12 May 1507. Bulkley, on being asked what he pleaded at gaol delivery, said that he had been taken from the parish church of Ewell, where he had taken sanctuary for various felonies, following which he escaped and then hid in a barn in Holborn, where he was arrested. He says that he does not want to respond to the felony. Bulkley and Rowland were both returned to prison while the judges advised themselves. The dorse of the record of gaol delivery indicates it was delivered up to King's Bench in mid-Nov. 1507; the same record was copied into the King's Bench controlment roll, with the only addition an indication that they were both committed to the Marshalsea prison.</t>
  </si>
  <si>
    <t>Durham sanctuary register records that Sharparow sought sanctuary on 9 Jun. 1507 because after Edward Gallon also of Newcastle attacked him, he stabbed Gallon in the neck with a dagger, giving him a wound from which he died the next day. This could be the same man as 1502 Durham sanctuary-seeker John Sherparow, ID #92, although the latter was from Crosby, Yorkshire.</t>
  </si>
  <si>
    <t>Coroner's inquest at Minskip by Boroughbridge, Yorkshire, 13 Jun. 1507, over the body of John Carlill; jurors indicate that Preciouse on 11 Jun. around 8 am had assaulted Carlill with a staff, giving him a wound from which he died later that day. Preciouse fled and was pursued until he reached Ripon, "which town of Ripon is a certain sanctuary and there he sought sanctuary, against which the townspeople of Minskip could do nothing." The report was delivered to justices at gaol delivery in early Aug. 1507. The King's Bench controlment roll indicates Preciouse was outlawed 17 Feb. 1511.</t>
  </si>
  <si>
    <t>Durham sanctuary register records that Thomson sought sanctuary because he had pursued William Kyde for having stolen merchandise from him, and finding him he had him brought to the king's gaol at Nottingham to be tried as a felon, providing two pledges (William Johnson of Nottingham, pinner, and N. Hawden of Lukburgh, Notts., yeoman) for his appeal. Thomson however feared Kyde's friends and defaulted on the proceedings against him, and now he seeks sanctuary for his nonsuit. [Note that Thomson is from Beverley - yet seeks sanctuary at Durham.]</t>
  </si>
  <si>
    <t>At gaol delivery at Newgate, mid-Oct. 1507, Rowland appeared (along with another sanctuary claimant, Edward Bulkley, ID #1568) on an indictment from Michaelmas 1507 that Rowland had committed a theft worth 20s on 26 Aug. 1507 from an unknown man in Acton, Midd. Rowland, on being asked how he responded, said that on 26 Aug. 1507 he took the parish church of Bray, Berks., and that he had been dragged from there by those unknown to him, and he seeks to be restored. He pleaded not guilty to the felony. Bulkley and Rowland were both returned to prison while the judges advised themselves. The dorse of the record of gaol delivery indicates it was delivered up to King's Bench in mid-Nov. 1507; the same record was copied into the King's Bench controlment roll, with the only addition an indication that they were both committed to the Marshalsea prison.</t>
  </si>
  <si>
    <t>At gaol delivery of Guildford castle, Surrey, 25 Jul. 1508, the coroner certified an abjuration made by Wigmore from the parish church of Holy Trinity, Guildford on 12 Jul. 1507, in which Wigmore confessed that he had killed and robbed an unknown man at Farnborough, Kent (stealing 5 marks from him), on 22 May 1506, together with Thomas Samwell of Winchester, yeoman. Wigmore had however been found again in the realm, and at the Guildford gaol delivery explained that he had made his way to his assigned port of Southampton, but claimed that he could not find a ship to take him although he had waited for some time. Following that, he made his way to the abbey of St. John's, Colchester (not the nearest place to choose...), and there claimed sanctuary. He was in turn seized from that sanctuary (or so he claimed), and pleaded to be restored to that sanctuary. The king's attorney claimed that he had not been in the sanctuary at all, but at large when he was taken. Wigmore was recommitted to prison while the judges advised themselves (outcome not found).</t>
  </si>
  <si>
    <t>On the record of gaol delivery at Newgate 19 May 1508, Carter appeared on an indictment that on 2 Dec. 1507 he had stolen a mare at Wexbridge. He appeared with another sanctuary-seeker on a different indictment and different sanctuary-seeking, Thomas Wodfeld, ID #1717. When asked to plead, Carter said that John Mede, a bailiff in Kent, had seized him from the Observant Friars at Greenwich, where he had taken sanctuary against his will, and pleaded to be restored to the church, refusing to plead to the felony. The King's Bench controlment rolls indicate only that Carter was put into the Marshalsea, while Wodfeld's entry indicates he was pardoned in 1514 or 1515.</t>
  </si>
  <si>
    <t>On the record of gaol delivery at Newgate 19 May 1508, Wodfeld appeared on an indictment that on 25 Mar. 1507 he had robbed John Webbe in Westminster, and other crimes including horse theft. He appeared with another sanctuary-seeker on a different indictment and different sanctuary-seeking, Thomas Carter, ID #1716. When asked to plead, Wodfeld said that on 25 Nov. 1507 he had taken the parish church of Denham in Bucks., but that certain unknown persons had seized him from the church, and he refused to plead to the felony. The justices remanded both Carter and Wodfeld to prison while they advised themselves. The King's Bench controlment rolls indicate that both were put into the Marshalsea, and that Wodfeld presented a pardon in Trinity 1514 or 1515.</t>
  </si>
  <si>
    <t>Durham sanctuary register records that Shotton sought sanctuary on 29 Nov. 1507 because about 13 Oct. 1507 at Brompton near Southallerton, Yorks., he ravished [rapuit] Alice Colson, against her and her parents' will, and took her to a town called Usworth in Durham diocese.</t>
  </si>
  <si>
    <t>Durham sanctuary register records that Bocle sought sanctuary on 18 Jan. 1508 because he had struck Richard Clersson on the head with a clubstaff, in self-defence, from which wound Clersson died on 15 Jan. 1508.</t>
  </si>
  <si>
    <t>Durham sanctuary register records that Wynship sought sanctuary on 9 Feb. 1508 because he had allowed Thomas Alenson to kill sheep Alenson had stolen within his, Wynship's, manse [infra mansum suum], on the Friday before Christmas 1507.</t>
  </si>
  <si>
    <t>Coroner's inquest report at Southover parish, Sussex, 16 Mar. 1508, over the body of John Loke. The jurors reported that on 6 Mar. 1508 between 9 and 10 pm at Lewes, in the priory of the [Cluniac] monastery of St. Pancras, in a "chamber" called the Grange, Loke came in peace into Frayll's chamber, bringing with him his "tenicam" (pincers?), and Frayll attacked him with the tine of a harrow and a knife and gave him a mortal wound, from which he died on 10 Mar. Immediately afterwards, Frayll fled to the priory church. The King's Bench controlment roll indicates that Frayll was outlawed 1 Apr. 1512.</t>
  </si>
  <si>
    <t>Durham sanctuary register records that Potter sought sanctuary on 5 Jun. 1508 because on 4 Jun. at Uckerby, York diocese, he stole four measures worth of grain from a mill; he also sought immunity for debts he owed to several people.</t>
  </si>
  <si>
    <t>Record from Middlesex gaol delivery at Newgate, Michaelmas 1507, indicates that White, found guilty of theft, claimed clergy, but the king's attorney alleged that he had married a widow (making him ineligible for the privilege), and the case was brought up to King's Bench, where the bishop of Worcester provided certification that he was ineligible. Then, Michaelmas 1508, asked why his sentence should not be executed, he said that on 5 Oct. 1508 he had taken the church of St. James Garlickhithe -- presumably having escaped from custody -- and was removed by force. The king's attorney said the plea was insufficient; White said that he had nothing further to say; and the court ruled that he was to be hanged.</t>
  </si>
  <si>
    <t>Durham sanctuary register records that Bynks sought sanctuary on 31 Mar. 1509 because on 25 Mar. 1509 he stabbed Thomas Sanderson in the chest with a dagger, near the cemetery of the parish church of St. Nicholas in Newcastle upon Tyne; five days later Sanderson died of the wound.</t>
  </si>
  <si>
    <t>Coroner's inquest report at Wulwade [?], Somerset, 12 July 1509 over the body of Richard Bayn. Jurors reported that John Smyth attacked Bayn, and struck him on the back of the head with a staff, killing him immediately. Afterwards he fled to the parish church of St. John the Baptist at Temple Cloud, Somerset [although the parish church at Temple Cloud is dedicated to St. Barnabas; possibly there was Hospitaller property there, given the apparent Templar association, but I have not found such a connection]. The King's Bench controlment roll indicates that Smyth was outlawed on 1 Oct. 1515.</t>
  </si>
  <si>
    <t>Church-taking, Somerset, Temple Cloud, St. John the Baptist[?]; SJJ?</t>
  </si>
  <si>
    <t>According to testimony by witness George Isotson given to the enquiry on St. Martin's boundaries in 1535-1537, he had known a man named Robert who had been a prisoner at the Marshalsea prison who escaped from there and ran to St. Martin's with irons still on his legs. Because he could not get into the precinct he sheltered in the gate all night and ran into the precinct when the gate opened in the morning. Isotson commented in 1537 that Robert was then a hermit in Islington. Records of the Hospitaller order indicate that in 1511, the prior granted to Robert Baker of the Order of St. Paul, the first hermit, a hermitage in Islington, and it seems likely this is the same man. He could also be the same man who received a pardon under the terms of the 1509 general pardon. The date of his sanctuary-taking is a guess based on the foundation of the hermitage and the pardon.</t>
  </si>
  <si>
    <t>In Michaelmas 1510, Hardewyn appeared before King's Bench; he had been indicted in Huntingdonshire separately for two murders, both committed on the same day, 28 Apr. 1510: he killed John Wylond alias Smyth and Lionel Wyllan, both at Orton Longueville by hitting them on the head with a staff. When he appeared before gaol delivery on 26 Jul. 1510, the justices demurred and in Michaelmas 1510 Hardewyn appeared before King's Bench. When asked how he pleaded, he pleaded sanctuary, rehearsing in detail the history of a house and messuage at Botolphbridge [within Orton Longueville parish], which had been a Templar property until that order was dissolved [in the fourteenth century] and then it passed to the Hospitallers. He had, he said, sought sanctuary there on 28 Apr. 1510, and remained there until 6 May when he was violently seized by John Bursey, Henry Hynton, Henry Heryng, William Andrewe, and others. He thus seeks to be restored. The king's attorney John Erneley replied that when he was taken, he was not in the house and messuage of Botolphbridge but at large and thus had not been seized from sanctuary. The question was put to a jury in Easter 1511, and the jurors found that Hardewyn had in fact taken sanctuary and had been violently seized, as he alleged. It was thus ruled that he was to be restored. On Botolphbridge (spelled "Botelbrigge" on the record), a property pertaining to the Hospitallers -- but with no church building, as far as I have found -- see VCH Huntingdon, 3:190-98 (http://www.british-history.ac.uk/vch/hunts/vol3/pp190-198).</t>
  </si>
  <si>
    <t>Durham sanctuary register records that Braderig sought sanctuary on 30 Aug. 1510 because within the walls of the abbey at Bridlington, Yorks., at the end of September 1509, he had struck and drawn blood from Robert Lelome with a dagger, on his right ear. This blow, along with others made by Roland Hall and Robert Yong, also of Bridlington, tanners, killed Lelome two weeks later.</t>
  </si>
  <si>
    <t>Coroner's inquest at "Turuborough" [Traboe?], Cornwall, 7 Oct. 1510, over the body of William Morgan. The jurors reported that Tresanowe, of "Tregyrthick Trabba" [again, Traboe?], assaulted Morgan about 1 pm with precogitated malice and killed him. Immediately afterwards he fled to the sanctuary of St. Keverne*. The jurors also said that a number of others, including a knight William Trevvanyon, incited, helped, and abbetted him to do the murder. The KB controlment roll indicates that Tresanowe was pardoned in Hillary term 1512. *St. Keverne was a dependency of Beaulieu Abbey (VCH Hants., 2:140-46 - http://www.british-history.ac.uk/vch/hants/vol2/pp140-146)</t>
  </si>
  <si>
    <t>Beverley sanctuary register records that Audrey [Etheldreda] Weler sought sanctuary on 31 Dec. 1510 for felony.</t>
  </si>
  <si>
    <t xml:space="preserve">In a Chancery bill, Eleanor Cotyng complained that she was being sued on a bond already paid by a sanctuary man, Richard [surname illegible] of St. Katherine's, a man "of little substance." Year approximate (range 1504-1515); debt surmised as reason for sanctuary from context. </t>
  </si>
  <si>
    <t>Indictment before a grand jury of Adrian Fortescue on 10 Feb. 1511, alleging that when on 1 Feb. 1511 the undersheriff of Middlesex had approached him in Westminster Hall to execute a writ to arrest him to answer William Botry's suit for debt, he had extracted a dagger from his sleeve and run away, with the help of Edmund Stretchy of Whitfeld, Oxon., gentleman; Richard Irysshe of Stonor, Oxon, gentleman; and John Wodward of London, gentleman. "With great power and violence" they conveyed him out of the palace and he ran into the sanctuary at Westminster. In 1514 Fortescue presented a pardon for this escape, which is part of a long and complicated case. Sir Adrian Fortescue was very well-connected and would go on to important roles in royal service before being executed for treason in 1539 (see his biography in ODNB).</t>
  </si>
  <si>
    <t>Durham sanctuary register records that Gye sought sanctuary on 12 Jan. 1511 because on 17 May 1510 he had stolen twenty head of cattle from "Gawtryce" Forest near Easington, Yorks., and took them to Bridlington monastery, where he sold eighteen of the cattle to the prior, having sold the other two as he went along the road to unknown people. On 29 Nov. 1509 he had also stolen four heifers from the same forest and taken them to Walton under the Wald, Yorkshire, where he sold them to Gilbert Gye. He may be the same as the Thomas Gy of Wistow (ID #183) who sought sanctuary at Durham for different felonies in 1510.</t>
  </si>
  <si>
    <t>Coroner's memorandum that on 29 Apr. 1511 Bewardy sought sanctuary at Coleshill parish church for the homicide of John Richards at Gravesend, Kent on 4 Oct. 1510. Bewardy was one of four men who abjured from All Saints church on the same day, although only two were involved in the same crime, and the abjurations were recorded separately.</t>
  </si>
  <si>
    <t>Coroner's inquest 1 Sept. 1511 over the body of Henry Baskirvile of Hereford, gentleman, whom the jurors found to have been killed on 30 Aug. 1511 in a knife fight with Roger Lloide, by "chaunce medley." Following the murder, Lloide fled to the cemetery of the parish church of St. Ethelbert in Hereford. Richard Bromwich, mayor of Hereford, immediately had the gates of the City closed and firmly guarded and ordered men to keep watch the whole night at the cemetery and the gates and in other suspicious places in the city with the intention of taking him to respond to the felony. But nonetheless somehow Roger escaped from the cemetery and the city, with whose help the jurors do not know.</t>
  </si>
  <si>
    <t>Same man entered twice as twice sought sanctuary. In February 1512, John Raynsford (ID #1778), his servant Gryffyn, and a number of other men were indicted for the murder on 3 Jan. 1512 of John Burges of East Greenwich, inside the precinct of the king's palace at Greenwich. Later records in Star Chamber indicate that Raynsford and Gryffyn took sanctuary at St. John's Abbey in Colchester for the homicide. While in the sanctuary, both Raynsford and Gryffyn were implicated in another homicide inside the sanctuary, the death of Michael Brasebrigge, another sanctuary man; Raynsford was never charged, although he admitted in his own Star chamber submissions that Gryffyn had committed the homicide, for which Gryffyn fled from the precinct and took church and abjured (entered separately; see ID # 1779). Gryffyn was pardoned along with Raynford for "all felonies" in July 1513.</t>
  </si>
  <si>
    <t xml:space="preserve">At Newgate gaol delivery 26 Jan. 1512, Williamson appeared on a charge of having stolen 20s 5d worth of goods from Thomas Newman, yeoman, on 4 Jan. 1512. He pleaded sanctuary, saying that he had on that same day (4 Jan.) taken the church of St. Saviour's in Southwark, but was dragged from the cemetery on the same day by four armed men who brought him first to the London sheriff's prison at Bread Street and then to Newgate. He pleaded not guilty to the felony and "wishes to be acquitted by the privilege of the church" ("inde vult se acquietare in privilegium ecclesie"). His plea was held insufficient, and he was to undergo peine forte et dure, presumably to force him to put his not guilty plea to the felony before a jury. Whatever followed from this, it appears that Williamson was not killed by the peine fort et dure, nor was he either convicted or acquitted by a jury; he remained in prison until Easter term 1523 (!) when he presented a pardon at King's Bench. </t>
  </si>
  <si>
    <t>Coroner's memorandum recorded in the register of St. Leonard's Hospital in York, that on 5 Mar. 1512 Akeryg, described as "late oblate [ablathie] of St. Mary, Merevale in the county of Warwick," stole a silver girdle worth 12s. from an image of the Blessed Mary in St. Mary's monastery in York. He immediately fled to the church of the hospital of St. Leonard, and remained there until 10 Mar., when he called for the coroner. Both the coroner/clerk of the "exchequer" of the hospital and the coroner for the City of York came and together heard his confession. He asked to abjure and they assigned him the port of Hull. Cf. the case of Edwin Tylwall, ID #1864, who in 1517 appears to take permanent sanctuary at St. Leonard's Hospital.</t>
  </si>
  <si>
    <t>Coroner's memorandum that on 4 Apr. 1512 Bery had taken the church of Kidbrooke, Kent, and on 6 Apr. confessed to the coroner that on Palm Sunday [4 Apr.] he had broken into the house of William Munde at Boxley, Kent, and stolen various household items, clothes, etc. He abjured and was assigned Dover. On 21 Jun. 1512, Bery appeared before King's Bench, having been caught in the realm. Asked why he should not be executed on his abjuration, he explained that following his abjuration he was being led by the constable from hundred to hundred until they came to Boughton under Blean, Kent, when the constable accompanying him left him in the high road, telling him he would soon be back with another constable. The constable never returned, however, leaving Bery standing in the high road alone. After three hours, three men riding from Canterbury came along and one of them shouted at him, "A, thou errant thefe, art thou here I shall slee the with my owen honde," and drew his sword and struck at him. In fear for his life, Bery ran into a nearby wood and escaped them. He waited there for three days without food or water, and then began to proceed, making his way to Chislehurst, about 45 miles from Boughton under Blean [and, notably, in the wrong direction to get to Dover]. There, by the church of St. Mary Cray, he sought food and drink, carrying (he said) his cross and his purse as abjurer openly upon him. There, however, he was taken by a burgrave (a governor of a town or castle), and from there he was led by a constable to the King's Bench prison. He thus sought to have "le pasport" as abjurer again. The king's attorney responded that Bery's plea was insufficient in law, and Bery had no response to that; the justices took it under advisement, and then in Michaelmas term they ruled that his plea was indeed insufficient. He was then asked if he was a clerk, he replied no, and thus he was sentenced to hang.</t>
  </si>
  <si>
    <t xml:space="preserve">Durham sanctuary register records that on 15 Jun. 1512 Culyng sought sanctuary because, having been assaulted first by William Sawthouse of Richmond on 14 Jun. 1512 at Gatherley Moor near Skeeby, he struck back with a dagger, in self-defence, and Sawthouse died from a wound he inflicted on Sawthouse's thigh. </t>
  </si>
  <si>
    <t>Durham sanctuary register records that Gybson sought sanctuary on 24 Jul. 1512 because when on 2 Jul. 1512 John Whittyngton had assaulted him at a place called Mortestane in the parish of Thornton, he struck back, wounding him in the neck with a dagger, from which wound Whittyngton died the same day.</t>
  </si>
  <si>
    <t>On 19 Oct. 1512, Spynke, a chaplain, age 27, offered testimony in a Consistory court of London case involving an alleged assault by Henry Went, one of the churchwardens of the parish of St. Martin in the Fields, on Lancelot Pygborn, one of the parish clergy. Spynke had formerly been appointed morrow-mass priest in the same parish and he too had had a quarrel with Went, and had shortly before his own deposition sued Went for defamation. He indicated in his testimony that he was then in sanctuary at Westminster, although he does not indicate for what reason; it is unclear whether the deposition was taken in the sanctuary, or if he was allowed to leave (it was not uncommon for depositions in the Consistory court to be taken in the homes of the deponents).</t>
  </si>
  <si>
    <t>Durham sanctuary register records that Wyn sought sanctuary on 8 Apr. 1513 because, on 2 Apr. 1513, in his own defence, he struck Thomas Langedale on the left part of his neck with a dagger, in the house of Richard Huchenson, saddler, in Richmond. Langedale died two days later.</t>
  </si>
  <si>
    <t>John Taylor alias Clerk and John Dykson were both indicted alnog with other men in Trinity term 1513 because on 17 May 1513 they had burglarized the house of Hugh Warberton of Kensington and stole goods and money worth 46s 8d. When asked how they pleaded, Taylor pleaded that he was a privileged man, because on 24 May he and Dykson had sought the privilege at the Bell at Easterford*. They were seized from there and taken to Colchester gaol. Dykson pleaded not guilty to the felony, but when asked further how he responded he said that he held to his privilege and otherwise would say nothing. The king's attorney said these pleas were insufficient in law. When they insisted upon their sanctuary pleas, the court ruled that they were to be taken to the Marshalsea and given peine forte et dure.  *NB: Although there is no indication of this on the plea roll, Easterford was a property of Westminster Abbey.</t>
  </si>
  <si>
    <t>In Star Chamber between 1514 and 1521, Richard Vynes, bailiff of the sanctuary of St. John's Abbey in Colchester, sued Sir John Raynsford and his son John Jr., alleging that the younger Raynsford (ID #1775) and several of his servants were responsible for the homicide of Michael Brasebrigge (ID #1776). Lastell, another of the servants of the Raynsford family, was not in sanctuary but merely visiting, ostensibly to socialize with an old acquaintance, Michael Brasebrigge. Lastell became involved in the quarrel that led to Brasebrigge's death. Together with the principal felon, Maurice Gryffyn, Lastell fled to a parish church outside the precinct following the homicide, but he escaped from the church and disappeared before he could abjure. According to the former bailiff of the sanctuary, Richard Vynes, no one dared to try to arrest Lastell due to fear of Sir John Raynsford, Lastell's employer; Sir John's son John was also implicated in Brasebrigge's death, and Vynes alleged that the homicide had gone largely unpunished due to the Raynsfords' undue influence.</t>
  </si>
  <si>
    <t>Coroner's inquest at Bishop's Waltham within the liberty of the bishop of Winchester in Hampshire on 17 Jan. 1515, over the body of Edmund Kylgroff of Waltham, horsekeeper. The jurors reported that on 17 Dec. 1514 Kylgroff had assaulted and "made affray" on Richard Cotenall. Cotenall fled from him until he came to a great wall which he could not climb, and thus it was in self defence that he struck Edmund with a knife and gave him a great wound from which Edmund died on 18 Dec. [Note that it took a month to convene the inquest.] Cotenall fled to Beaulieu Abbey in Hampshire immediately following.</t>
  </si>
  <si>
    <t>Joseph was the summoner of the bishop of London who was implicated in Richard Hunne's death. The coroner's inquest report for Hunne printed in the 1530s indicates he took sanctuary at Good Easter* and had his name registered by the bailiff, for fear of being indicted for death of Richard Hunne. The short account of the murder in the report on Dr. Standish's case in Caryll's Reports indicates that he took sanctuary at Westminster. He was in custody by January 1515, but this may have been as a result of a deal, as he was apparently released, according to Thomas More (see Wunderli, "Pre-Reformation Summoners," 224). Nothing more is known about him.  *Note that Good Easter was a manor belonging to Westminster Abbey.</t>
  </si>
  <si>
    <t>Johnson notes that in 1514, Richard Meredith alias Bowyer took sanctuary in the church of St. Peter within the city of Hereford, and called for the coroner. The mayor, George Honor, duly came and heard his confession.</t>
  </si>
  <si>
    <t>Coroner's memorandum that at Saleshurst on 14 Jan. 1515, Screvener took the parish church and on 16 Jan. 1515 confessed to the coroner that together with William Joynkelyn of Farningham, Kent, labourer, he had on 30 Dec. 1514 assaulted John a Wodde with force and arms at West Thurrock in Essex, such that a Wodde despaired for his life, and additionally he stole a blue tunic worth 5s and other goods including a sword, shield, and dagger. He abjured.</t>
  </si>
  <si>
    <t>Thomas Davy alias Apowell was appealed by Margery Blande, the widow of homicide victim Robert Blande, but could not be found and was outlawed by early 1517. On 23 May 1517 he appeared before King's Bench at Westminster and pleaded in English that on 6 Jan. 1516 he had taken sanctuary at Beaulieu, "accordyng to the holy canons and privilege that seynt Thomas of Caunterbery dyed for," but that on 1 Sept. 1516 he was seized from there by William Nevyll, John Nevyll, and another nine persons appareled in manner of war. Thus he sought to be restored. Margery Blande argued that his plea was insufficient in law; he said it was; the justices deferred their decision (and none is recorded). [The dates do not seem to make sense here - if he was seized in Sept. 1516, where was he between then and his outlawry in early 1517?]</t>
  </si>
  <si>
    <t>Durham sanctuary register records that Beke sought sanctuary on 16 Feb. 1516 for debt. He swore an oath that he would pay back those debts to those whom he owed if God should grant him worldly goods.</t>
  </si>
  <si>
    <t>Durham sanctuary register records that Machell sought sanctuary on 15 Nov. 1516 because on 31 Oct. 1516 at Torpenhow he had been assaulted, and in his own self-defence he struck Richard Smyth in the thigh with a lancestaff, from which wound Smyth died the following day.</t>
  </si>
  <si>
    <t>At Middlesex gaol delivery at Newgate on 15 Apr. 1510, Grice was indicted because on 14 Dec. 1509 he had stolen weapons and horses from several men at Wexbridge, Middlesex. He pleaded not guilty but the jury found him guilty; he pleaded clergy, but was denied for bigamy, although he remained in prison. Proceedings continued from term to term without resolution until 9 Feb. 1518, when he pleaded sanctuary, claiming that on 12 Feb. 1517 he took the parish church of St. Magnus in London - presumably having escaped from custody in the Marshalsea prison - but was dragged out by his "adversaries and keepers." His plea was held insufficient and he was sentenced to hang.</t>
  </si>
  <si>
    <t xml:space="preserve">Lincolnshire, Asgarby Lordship </t>
  </si>
  <si>
    <t>Durham sanctuary register records that Yong sought sanctuary on 2 Mar. 1517 because on 6 Feb. 1517 he had killed Robert Cooke of Bolam, Northumberland, by stabbing him with a dagger, from which wound Cooke died the same day.</t>
  </si>
  <si>
    <t>Beverley sanctuary register records that John Smyth, identified as grocer and "alder&lt;man&gt;," and another John Smyth, pouchmaker, sought sanctuary on 8 Apr. 1517 for debt.</t>
  </si>
  <si>
    <t>Durham sanctuary register records that Edward Horsley sought sanctuary on 10 Apr. 1517 because on 2 Apr. 1517 at Gorfen between the towns of Morpeth and Horsley in Northumberland, he feloniously struck a certain Christopher Claveryng of "Calyle" (Carlisle?) on the head and in other places on his body with a sword, from which wounds he died the same day. He was presumably related to Christopher Horsley (ID #236), who sought sanctuary the same day after also committing a (different) homicide at the same place on the same day.</t>
  </si>
  <si>
    <t>Durham sanctuary register records that Christopher Horsley sought sanctuary on 10 Apr. 1517 because on 2 Apr. 1517 at Gorfen (between the towns of Morpeth and Horsley in Northumberland, as noted in previous entry), he feloniously struck a certain John Carr of Hetton, Northumberland, with diverse weapons such as a sword and dagger, giving him wounds from which he died the same day. He was presumably related to Edward Horsley (ID #235), who sought sanctuary the same day after also committing a (different) homicide at the same place on the same day.</t>
  </si>
  <si>
    <t xml:space="preserve">Durham sanctuary register records that Cokrell sought sanctuary on 10 May 1517 because on 8 May 1517 on the Westerdale moor called Shaw, he had been assaulted by Christopher Richardson alias Rowland, and struck back at him, stabbing him on the left part of his neck with a dagger, from which wound he died on 10 May. </t>
  </si>
  <si>
    <t>Durham sanctuary register records that John Heron and Clement Ledyll sought sanctuary on 24 May 1517 because, after Robert Wylson, Henry Wylson, Robert Smyth, and Edward Arnald assaulted them on 22 May 1517 at Warkworth, near the castle there, Heron struck Robert Wylson in the stomach and in other parts of his body with a dagger, killing him. Heron seeks sanctuary for homicide, and Ledyll as accessory. A "bill of information" in the State Papers - a report to Wolsey - in 1521 named John Heron in relation to another homicide: Alan Elder of Warkworth had been afraid of John Heron and his sons, and thus the earl of Northumberland had bound Heron over to keep the peace; but subsequently Anthony Heron, John Heron's second son, murdered him, and was indicted, but had himself fled to sanctuary. John Heron was discharged from the earl's service. This suggests that Heron (and presumably Ledyll) did not stay long in sanctuary for the 1517 homicide.</t>
  </si>
  <si>
    <t>Beverley sanctuary register records that Pollerd sought sanctuary on 25 May 1517 for debt. Thornley's corrections indicate that there is a deleted passage: that he also sought immunity for all other causes and for the insurrection against the lord king in the city of London. The deletion is marked "quia negavit," because he denies it. This refers to the Evil May Day riots of 1 May 1517.</t>
  </si>
  <si>
    <t>Durham sanctuary register records that Dey sought sanctuary on 13 Jun. 1517 for debt. He also indicates that he had received in his house at Knowle in Warwickshire people who had broken into an unknown man's house in Elsford, Warws., in about 1512. [Note that the town of Knowle served as a sanctuary, and the housebreakers had presumably thus come to the town looking specifically for asylum.]</t>
  </si>
  <si>
    <t>Coroner's inquest at Boxley, Kent, on 20 Jul. 1517 over the body of John Bukmer. The jurors reported that on 19 Jul. 1517 at 4 pm Roger Lane assaulted and killed Bukmer with a hazelstaff. Stephen Adcok, John Bourne, and Robert Norys had before the attack feloniously incited him to commit the murder. As soon as the felony was committed, they all fled to the monastery of the Blessed Mary at Boxley. (It is unclear whether the asylum they sought was meant as a prelude to abjuration or permanent sanctuary.)</t>
  </si>
  <si>
    <t xml:space="preserve">Durham sanctuary register records that Lumbert sought sanctuary on 4 Aug. 1517 because on 31 Jul. 1517 in a field in Kilburn he was assaulted, and in turn he struck Robert Fuster with a dagger under the right breast, giving him a wound from which he immediately died. </t>
  </si>
  <si>
    <t>Durham sanctuary register records that Archibald Reveley sought sanctuary on 4 Aug. 1517 because he had been present when Laurence Bell, George Reveley, and William Reveley killed Thomas Reveley and Thomas Boynde at Wandon (Warenton?), in the territory of Fowberry, on 25 Jul. 1517. In Nov. 1517, George (ID #252), John (ID #253), and William (ID #254) Reveley sought sanctuary at Durham also for the same homicides. In a 1521 "bill of information" in the State Papers reporting to Cardinal Wolsey on murderers in Northumberland, a note records that Archibald Reveley, along with George Reveley and Laurence Bele, were indicted for the murder of Thomas Reveley. The note indicates that "by the lord Dacre's pursuit [they were] arrested for treason, and set in ward, whereof the one is dead in prison," while the two Reveleys had fled to Durham.</t>
  </si>
  <si>
    <t>Coroner's inquest at Richmond, Surrey, 5 Aug. 1517, over the body of John Gythyns of the household of the king, yeoman. The jurors reported that Gythyns on 4 Aug. between 6 and 7 pm was assaulted by Henry Hunt, with precogitated malice, Hunt giving him a wound which killed him immediately. Afterwards Hunt fled. A note in the margin of the report indicates that Hunt was in sanctuary at Westminster.</t>
  </si>
  <si>
    <t>At gaol delivery at Bristol, 1 Dec. 1517, on indictment for a robbery on 5 Nov. 1517, Kyng pleaded sanctuary (at the same session as another sanctuary claimant, David Jonys, ID #928). He claimed that he was extracted from the parish church of Langridge in Somerset on the same day he took sanctuary there, 5 Nov. 1517, by John Bankes, innholder, and six other men unknown to him. The crown argued that he had been at large in the mansion house of a certain John Hall in the town of Langridge, outside the aforesaid sanctuary, when he was taken. He was returned to gaol while the justices advised themselves; no outcome found.</t>
  </si>
  <si>
    <t>Durham sanctuary register records that George, John, and William Reveley sought sanctuary on 10 Nov. 1517 because they had feloniously killed Thomas Reveley and Thomas Bonde at "Wandon " (Warenton?) in Fowberry around 25 Jul. 1517, with lances, swords, and other weapons. Archibald Reveley, ID #249, had previously, on 4 August 1517, also sought sanctuary at Durham for the same homicides. Neither John nor William Reveley were mentioned In a 1521 "bill of information" in the State Papers reporting to Cardinal Wolsey on murderers in Northumberland, which discusses George and Archibald Reveley.</t>
  </si>
  <si>
    <t>Durham sanctuary register records that George, John, and William Reveley sought sanctuary on 10 Nov. 1517 because they had feloniously killed Thomas Reveley and Thomas Bonde at "Wandon " (Warenton?) in Fowberry around 25 Jul. 1517, with lances, swords, and other weapons. Archibald Reveley, ID #249, had previously, on 4 August 1517, also sought sanctuary at Durham for the same homicides. In a "bill of information," 1521, in the State Papers reporting to Cardinal Wolsey on murderers in Northumberland, a note records that Archibald Reveley, along with George Reveley and Laurence Bele, were indicted for the murder of Thomas Reveley. The note indicates that "by the lord Dacre's pursuit [they were] arrested for treason, and set in ward, whereof the one is dead in prison," while George and Archibald Reveley had fled to Durham.</t>
  </si>
  <si>
    <t>On 6 Feb. 1518 Gerard Hughes appealed William Burbage alias Burdewes on a robbery at St. Albans, alleging that Burbage stole various jewels including a gold cross with the 5 wounds of Christ worth £5, a gold ring with a diamond worth £10, another ring with 3 stones, a diamond, a ruby, and a turquoise, worth £5, a gold book ("librum de auro"), coral beads, a pomander with gold roses, and other goods. Burbage pleaded sanctuary, claiming that in Dec. 1517 he was taken out of "Seynt Johns holde" and claimed its privilege. The plea was rejected and he was found guilty and sentenced to hang. He likely used the expression "Seynt Johns holde" to mean a property of "St. John" (i.e a Hospitaller property); see OED, s.v. hold n.1(8), and a 17th-century example of such usage: https://secureweb1.essexcc.gov.uk/SeaxPAM/result_details.aspx?DocID=318182. The vagueness of his claim (no specific property identified) may indicate why the sanctuary plea was held insufficient.</t>
  </si>
  <si>
    <t>Coroner's inquest in the parish of St. Mary le Strand in Middlesex, within the liberty of the abbot of Westminster, on 1 Oct. 1518, over the body of Anthony Niger alias Liegard. The jurors reported that Anthony Edway wounded Anthony Niger seriously on 22 Aug. 1518, from precogitated malice, in the parish of St. Clement Danes. On 1 Oct. 1518, Niger died from the wound. On the day of the attack, 22 Aug., the constables of the parish went to the house of Edway's master, Geoffrey Lloid, fletcher, in the parish of St. Clement, to find security for Edway concerning the affray, and Lloid answered that he himself, as constable for the parish, would guarantee that Edway would answer for the affray. The following day, however, Edway took sanctuary at Westminster Abbey for the assault, and when Niger died Edway became privileged there for the felony and murder, from Lloid's negligence.</t>
  </si>
  <si>
    <t>Durham sanctuary register records that Robert Atkynson sought sanctuary on 20 Sept. 1518 because on 16 Sept. 1518, within the territory of the town of Tynemouth, he struck a certain Roland Den on the head with a staff, giving him a wound from which he died within ten days.</t>
  </si>
  <si>
    <t>TNA, KB 9/475/2, mm. 1-2; KB 27/1047, rex m. 8; Baker, Caryll's Reports, 2:693-95.</t>
  </si>
  <si>
    <t>The poet John Skelton was named (as "the Laureate") in the Westminster Abbey Register Book as leasing a property in the sanctuary precinct at Westminster (in an entry dated 8 Aug. 1518). It is traditionally assumed that Skelton was resident there either to allow him to criticize Cardinal Wolsey openly without fear of reprisal (highly unlikely, in my opinion -- there is no sign sanctuary was used in that fashion), or for debt (much more likely); but there is no clear evidence that I have found that he was privileged, as opposed to his simply sub-letting a house within the precinct.</t>
  </si>
  <si>
    <t>WAM, Westminster Abbey Register Book II, 1509-36 (typescript calendar), fols. 146rv; Greg Walker, John Skelton and the Politics of the 1520s (Cambridge: Cambridge University Press, 1988), 88, 99</t>
  </si>
  <si>
    <t>In a Chancery bill Gaynes, as "pouchmaker and sanctuary man of St. Martin's le Grand," was named by Katherine Harbard, wife of a Middlesex gentleman who was then away from home; she complained to the chancellor that he had falsely sued her for debt in the London sheriff's court. Gynys or Gaynes is known through other records as an alien resident of SMLG from at least 1517 until 1543; it is unclear whether Harbard's calling him a "sanctuary man" meant to designate him as privileged for debt or felony or whether this was a loose designation meaning simply that he lived in SMLG as an alien. Datable to 1518-29.</t>
  </si>
  <si>
    <t>McSheffrey, "Residents of St Martin le Grand"</t>
  </si>
  <si>
    <t>Shannon McSheffrey, "Residents of St. Martin le Grand, 1500-1550" [spreadsheet], https://shannonmcsheffrey.files.wordpress.com/2014/08/residents-of-st-martin-le-grand-c-1510-15502.xlsx</t>
  </si>
  <si>
    <t>TNA, C 1/525/66; McSheffrey, "Residents of St Martin le Grand"</t>
  </si>
  <si>
    <t>In a Chancery bill, Nycolson complains that he had to flee to sanctuary (unspecified) because of debts on repairs to the Hart's Horn brewhouse in King Street, Westminster, for which he believes he is being unfairly held liable by the abbot of Westminster and William Goodwyn, from whom he has sublet the brewhouse. Datable to 1518-29.</t>
  </si>
  <si>
    <t>Durham sanctuary register records that Anthony Heron and Robert Gray sought sanctuary on 22 Mar. 1519 because they had been present at Bilton Moor, in the parish of "Lesbery," on 5 Mar. 1519 when George Mayll of Warkworth (ID #267) struck Alan Elder with a sword because Elder had assaulted him. He gave him a wound from which he died 23 days later [although apparently they sought sanctuary before the death actually occurred]. A later bill of information from 1521 sent to Wolsey on Northumbrian murderers indicates that "Anthony Heron, second-begotten son to John Heron, of Chipches, with others," lay in wait and murdered Alan Elder, of Warkworth, for which he is "indicted, and the pele [appeal] entered." He was "in sanctuary within the bishopric of Durham." As Elder was afraid of John Heron and his sons, the earl of Northumberland had bound John Heron to keep the peace. After the murder the earl discharged Heron from his service.</t>
  </si>
  <si>
    <t>Durham sanctuary register records that Anthony Heron and Robert Gray sought sanctuary on 22 Mar. 1519 because they had been present at Bilton Moor, in the parish of "Lesbery," on 5 Mar. 1519 when George Mayll of Warkworth (ID #267) struck Alan Elder with a sword because Elder had assaulted him. He gave him a wound from which he died 23 days later [although apparently they sought sanctuary before the death actually occurred]. Gray is not named in a later bill of information from 1521 sent to Wolsey on Northumbrian murderers, which does mention Anthony Heron.</t>
  </si>
  <si>
    <t>Coroner's inquest at Westminster, within the abbot's liberty, on 1 Apr. 1519 over the body of John Bell. The jurors reported that Robert Bradshawe on 26 Mar. 1519 between 9 and 10 pm assaulted Bell at Westminster, giving him a wound from which he died on 31 Mar. 1519. Robert's wife Joan Bradshawe was his accessory, being present with him and abetting him. They both fled immediately to Westminster. The King's Bench controlment roll indicates that Robert was outlawed on 26 Sept. 1521 and Joan waived 17 Dec. 1523.</t>
  </si>
  <si>
    <t>Durham sanctuary register records that Sadler sought sanctuary on 30 May 1519 because he had been present in Lent 1515 when Michael Sadler struck Henry Sadler on the head with a stone in the parish of Aysgarth.</t>
  </si>
  <si>
    <t>Coroner's memorandum 21 Jul. 1519 that Cheselet took the church of the Blackfriars priory at Fisherton Anger. Cheselet confessed to the coroner that on 21 Feb. 1519 he had stolen some plate from Alice Kymer, widow, at Fisherton Anger. He abjured and was assigned Poole, Dorset. He was later caught in the realm: at gaol delivery at Ilchester, Somerset in Lent 1529, asked why he should not be executed on his abjuration he successfully pleaded clergy. In Easter term 1530, he presented a pardon. Cheselet may have once again been imprisoned in 1532, when a man of the same name apparently tried to trade information about possible treasons to mitigate charges (unclear how successfully).</t>
  </si>
  <si>
    <t>Durham sanctuary register records that John Hogeson, John Man, and Robert Hoton sought sanctuary on 3 Aug. 1519 because around 21 March 1519, between Embleton and Newton[-by-the-Sea], they killed Edward Weytman with two spears. A 1521 bill of information sent to Wolsey on Northumbrian murderers reported that Robert Huton, [blank] Thew, and others were indicted for the murder of Edward Wetewang, for which an appeal had been entered, and that they were in sanctuary in Durham.</t>
  </si>
  <si>
    <t>Durham sanctuary register records that John Hogeson, John Man, and Robert Hoton, sought sanctuary on 3 Aug.1519 because around 21 March 1519, between Embleton and Newton[-by-the-Sea], they killed Edward Weytman with two spears. A 1521 bill of information sent to Wolsey on Northumbrian murderers reported that Robert Huton, [blank] Thew, and others were indicted for the murder of Edward Wetewang, for which an appeal had been entered, and that they were in sanctuary in Durham.</t>
  </si>
  <si>
    <t>In the record of the Court of Alderman in London, 13 Oct. 1519, the court ruled that William Hanford, haberdasher of London, and Henry Cassewall, a grocer privileged for debt at Westminster, had defrauded William Yong of Petworth in Sussex for payment for cloth by bringing the cloth into the sanctuary where it could not be seized for nonpayment. The court ordered Hanford punished by being put in the pillory and then to stay in the sheriff's prison for some period; Cassewall was presumably out of their reach in Westminster.</t>
  </si>
  <si>
    <t>Coroner's memorandum at Bishop's Waltham, Hants., 12 April 1520, that Robert Blake took the parish church there. He confessed to the coroner [his confession recorded in English] that along with John Wylliams of Ledbury, Herts. [sic; Ledbury is in Herefordshire], ostler, around 1 May 1507, at a place near St. Kenelm in Worcs. [Romsley], he robbed a Welshman whose name he did not know, stealing 26s 8d in white money. On 22 May 1507 in Gloucs. on a hill a mile from Winchcombe he killed a man by thrusting sheep shears through his chest. Again with John Williams, about Michaelmas 1506 at a bridge called Newbridge in Oxfordshire, he robbed a strange man and stole 40s from him. On 7 June 1515, with John Williams, in a wood called Abbas wood of Romsey, on the high way from Romsey to Winchester, Hants., he murdered a stranger and stole from him a sword, a buckler, a bay horse, saddle and bridle, and £4 in money. On 26 Mar. 1520, at a place of running water between Shirley Mill and Romsey, Hants., he stole 40s 8d from a stranger. He also stole a horse out of a close between Wherwell and Winchester, and sold it in Stanton Harcourt to the vicar there on 22 Jul. 1509. Also on 2 Feb. in 10 Hen VII [1495; error, probably, for 10 Hen. VIII, 1519], he broke into John Tradde's house at Aschton in the parish of Bishop's Waltham and stole 26s 8d worth of plate and other goods. He abjured.</t>
  </si>
  <si>
    <t>In Hillary term 1521, Westminster jurors presented at King's Bench that Wyx, Loksmyth, Stone, and Hastyngis, on 30 Oct. 1520 took sanctuary as "the king's felons," being registered there for those felonies. They stayed there until 11 Nov. 1520, when with the intention of committing robbery and murder they left the sanctuary and on 12 Nov. at night they broke into the house of John Bisshop, chaplain, at Kingsbury, Midd., stealing a large range of household objects, including a missal, two bows and two arrows, and a good deal of linen and plate, worth 33 s d, along with 50s in money. George Pepper of Kingsbury, chaplain and William Wrenche of Kingsbury, yeoman had on 11 Nov. at Westminster feloniously procured them to commit the felony. Thomas Wrexham of Westminster, yeoman, and William Broun of Westminster, smith, received them afterwards, knowing that they had committed the felony. (Wrexham, ID #912, appeared at King's Bench and pleaded sanctuary, and was restored; no record found for fate of Wyx, Loksmyth, Stone, and Hastyngis, although as Wrexham was dragged from the sanctuary to face this charge it does not seem likely they returned to Westminster.)</t>
  </si>
  <si>
    <t>In a case from the Coventry assizes in Lent 1520 reported by Caryll, Spencer sought sanctuary in the Greyfriars garden in Coventry; the justices considered the sanctuary plea, but ruled that the garden was a profane place, not within the precinct or ambit, and thus not sanctuary, and he was hanged.</t>
  </si>
  <si>
    <t>Coroner's memorandum that on 8 Jan. 1521 Davyson took the parish church at Cley next the Sea, Norfolk, for breaking into a house and burglarizing it on 1 Jan. 1521. On 19 Jan. the coroner for the liberty there, which pertained to Sir Thomas Lovell, came to Davyson and he confessed and abjured. Afterwards there was an inquest where the jurors reported that he had had £4 in money which was now in the hands of Edward Emerson, Sir Thomas Lovell's bailiff.</t>
  </si>
  <si>
    <t>In Hillary term 1521, Wrexham was indicted as an accessory to several Westminster sanctuary men -- Edward Wyx (ID #908), Robert Loksmyth (ID #909), William Stone (ID #910), and Robert Hastyngs (ID #911) -- who on 12 Nov. 1520 allegedly had used the sanctuary as their base to commit a burglary in Middlesex. Wrexham was brought before King's Bench in Trinity 1521 by the Middlesex sheriffs, and pleaded sanctuary, claiming that on 7 Feb. 1521 he had taken sanctuary at Westminster but that on 12 Feb. 1521 Thomas Barnewell, undersheriff of Middlesex, and many others, had forcibly extracted him from the sanctuary. He also pleaded not guilty to the felony. The king's attorney general, John Rooper, accepted his plea of sanctuary, and thus it was ruled that he was to be restored to the sanctuary.</t>
  </si>
  <si>
    <t>Coroner's inquest in the city of York, 28 May 1521, over the body of Gregory Honchonson. The jurors report that the day before about 9 am at Paynley Crofts in the suburbs of the city, Feysche attacked Honchonson and gave him a wound from which he died the following day. After he had committed the felony he fled "to the town of Crayke [in Yorkshire], which is a sanctuary." Crayke was a manor held by the bishop of Durham; the bishop had made arguments in the reign of Edward I about the exercise of liberties there. This may be another example of the extension of sanctuary rights by chartered sanctuaries to their dependencies. See VCH Yorks., North Riding, 2:119-24; http://www.british-history.ac.uk/vch/yorks/north/vol2/pp119-124</t>
  </si>
  <si>
    <t>In Trinity 1522, Robert Hopkyns appealed Banaster for the homicide of his brother John Hopkyns at Great Missenden on 20 Aug. 1521; the bill alleged that Banaster had lain in wait and assaulted him on the head with a staff and then cut his throat with a dagger. In response, Banaster pleaded sanctuary, saying that he had been taken from the churchyard of St. Mary Overey in Southwark half an hour after his arrival there on 19 Dec. 1521. In addition to his sanctuary plea, he also said that "the king's grace and the Emperor gave me and all my company pardon and bade open the gates, and I trust the king's words will stand. And more I will not say." His plea was ruled insufficient, likely because, as Baker suggests, he did not plead to the felony. He was sentenced to be hanged.</t>
  </si>
  <si>
    <t>Cox reprinted a 1523 letter (calendered in the Letters and Papers) from Wolsey to Lord Dacre, about Wolsey's concern that Lambert, one of several men accused of the murder of Chrisopher Radcliff at Shareston in Wolsey's bishopric of Durham, had flown to sanctuary at Tynemouth priory; Wolsey asked that "by all means and politique ways which ye can devise" Dacre have Lambert apprehended for the crime.</t>
  </si>
  <si>
    <t>Beverley sanctuary register records that Knyghtlay, of "Aughyngton," Shropshire, sought sanctuary on 20 Mar. 1524 for the death of Ralph Legh of the same place.</t>
  </si>
  <si>
    <t>Coroner's memorandum that on 2 Jul. 1524 at Babraham, Cambs., Huchon and Coke took the parish church of St. Peter in Babraham, and the following day they confessed to the coroner that on 24 Apr. 1524 at Rochester, Kent, they had assaulted an unknown man and killed him. And that on 2 Apr. 1524 at Salisbury they had assaulted William Huse, gentleman, and murdered him. They abjured.</t>
  </si>
  <si>
    <t>Coroner's memorandum that on 29 Jul. 1525 Rose took the church of All Saints in Hertford. He confessed to the coroner that same day that on 24 Mar. 1525, on the road between St. Albans and Colney, Herts., he had assaulted Jerome ap Ryce and stolen his horse. In addition, on 17 May 1525 he had assaulted John Fuller at Albery near Great Berkhamstead in Herts. and stolen 4s. from him. He abjured. Note that in November 1525 five other men took the same church and abjured, suggesting the possibility of a felons' grapevine.</t>
  </si>
  <si>
    <t>Coroner's memorandum that on 26 Nov. 1525 Skryvener took the church of All Saints in Hertford. He confessed to the coroner that on 5 Sept. 1524 he and others had assaulted an unknown man in a certain wood near the king's road in Harleston, Lincs., killing him and stealing his gown, sword, shield, and money. In addition, on 25 Sept. 1525 he broke into John Carter's close at Ashford, Kent, and stole a gelding with saddle and bridle, and a gown (NB: Thomas Shawe, ID #972, also confessed to this same crime). He abjured. Note that Skryvener was one of seven men who took sanctuary in Hertford parish churches on the same day, each of whom had been involved in different felonies (with the exception of the horse theft to which both Skryvener and Shawe confessed), suggesting that they had all broken out of a gaol (Hertford Castle?) while awaiting trial.</t>
  </si>
  <si>
    <t>Coroner's inquest at Lichfield, Staffs., on 26 Feb. 1526, over the body of Ranulph Proctour. The jurors reported that Dycson, from malice aforethought, on 24 Feb. 1526 struck Proctour with a club on the left side of the head, giving him a mortal wound from which he died on 26 Feb. Afterwards, Dycson fled to the Greyfriars' church at Lichfield. The jurors indicated that he had 10s worth of goods and that they were in the hands of the bailiff of the bishop of Chester. They also named Margaret Egerton of Lichfield, spinster, and William Stubbys of Lichfield, shoemaker, as accessories, for aiding, abetting, and comforting him. It is unclear whether Dycson's asylum was meant to be permanent or as a prelude to abjuration.</t>
  </si>
  <si>
    <t xml:space="preserve">Coroner's inquest 28 May 1526 at Norburgh, Leics., over the body of Thomas Otefeld of Norburgh, yeoman. The jurors reported that on 27 May Otefeld, at the instigation of Robert Browne of Lilbourne, Northants., clerk, went into the chase of Leicestershire, contrary to the king's laws and a recent proclamation, and there hunted and slew the king's deer. Parker, the king's gamekeeper in the Chase of Leicester, by virtue of his office, came to arrest Otefeld and deliver him to the lieutenant of the Chase, but Otefeld refused to submit himself and drew his sword against Parker. Thus Parker then and there, with a forest bill, struck Otefeld on the left thigh, in his own defence. Otefeld got onto his horse and fled but fell off and died. Parker then fled. A note at the bottom indicates that Browne had been examined and acknowledged the flight etc. in the Chase. At the peace sessions in Enderby, Leicestershire, 15 Jun. 1526, the jurors presented that Parker had murdered Otefeld, and was now in sanctuary in the Greyfriars church in Leicester; his property and chattels were listed. A coroner's memorandum from the City of Leicester, dated 19 Jun. 1526, recorded that Parker had taken the Greyfriars church in Leicester some days before, and when the coroners went to him he confessed that he had struck Otefeld and gave him a wound from which he died. He abjured. </t>
  </si>
  <si>
    <t>Coroner's inquest 8 Jul. 1526 over the body of Thomas Smyth, lying dead in the town of Westminster. Jurors reported that George Tunstall and John Bradley (ID #980) on 7 Jul. at 9 PM assaulted him and killed him, Tunstall striking the mortal blow, with Bradley as accessory. Tunstall fled to Westminster Abbey and Bradley to the priory of St. John of Jerusalem at Clerkenwell. Tunstall was outlawed 2 May 1527, but in 1530 he appeared and claimed the recent general pardon of 1529, which was restricted to those not guilty of intentional murder. He argued, and it was accepted, that he had killed Smyth in the midst of a sudden quarrel (i.e. chance medley); the king's attorney accepted that this was true, having heard it from many trustworthy men in Middlesex, and Tunstall was free to go. A man of the same name was the son of Sir Edward Tunstall of Laverock Bridge, near Kendal, Cumbria. Kendal, Cumbria Record Office, Le Fleming MSS, Rydal Hall, WD RY/BOX 92/131, 1537, calendar accessed at http://www.nationalarchives.gov.uk/A2A/records.aspx?cat=024-wdry&amp;cid=-1#-1; WD RY/BOX 92/131, 1537, calendar accessed at http://www.nationalarchives.gov.uk/A2A/records.aspx?cat=024-wdry&amp;cid=42-132&amp;kw=#42-132 ; William Farrer and John Flavel Curwen, eds., Records Relating to the Barony of Kendale (Kendal: T. Wilson and son,, 1923), 1:69-92.</t>
  </si>
  <si>
    <t>Coroner's inquest 8 Jul. 1526 over the body of Thomas Smyth, lying dead in the town of Westminster. Jurors reported that George Tunstall (ID #979) and John Bradley on 7 Jul. at 9 PM assaulted him and killed him, Tunstall striking the mortal blow, with Bradley as accessory. Tunstall fled to Westminster Abbey and Bradley to the priory of St. John of Jerusalem at Clerkenwell. Although Tunstall was outlawed 2 May 1527 (and pardoned later, in 1530), upon that outlawry Bradley as accessory was able to present a pardon dated 12 May 1527 in Easter term 1527, and went sine die.</t>
  </si>
  <si>
    <t>Coroner's memorandum at Edlesborough, Bucks., that Danyell took the church of Edlesborough on 20 Sept. 1526, confessing that on that same day he had stolen some cloth, a sword, a shield, etc. from an unknown man at Edlesborough. He abjured on 23 Sept. and was assigned Chichester. Another abjuration was made the same day from the same church by Thomas Sulby (ID #989), likely involving the same felony. They were assigned different ports.</t>
  </si>
  <si>
    <t>Coroner's memorandum at Edlesborough, Bucks., that Sulby took the church of Edlesborough on 23 Sept. 1526, confessing that on 20 Sept. 1526 he had stolen some cloth, a sword, a shield, etc. from an unknown man at Edlesborough. He abjured on 23 Sept. and was assigned Dover. Another abjuration was made the same day from the same church by Anthony Danyell (ID #990), likely involving same felony. They were assigned different ports.</t>
  </si>
  <si>
    <t>Coroner's memorandum than on 30 Sept. 1526 Rawlynson took the parish church of St. Mary at Staunton, Notts. When the coroner came on 2 Oct. Rawlynson confessed that on 9 Sept. at Winthorpe iuxta mare in Lincs., he had assaulted a certain unknown man and killed him, and immediately afterward he had robbed the man of 4s. He moreover had broken into a close at Winthorpe and stolen a horse. Abjured, assigned Boston.</t>
  </si>
  <si>
    <t>Coroner's inquest 14 Oct. 1526 over the body of Thomasina Penye, wife of Thomas Penye of Hollingbourne, husbandman. The jurors reported that on 13 Oct. around 8pm Thomasina had been in God's peace and the king's at Hollingbourne when her husband Thomas attacked her with a hedge-stake, giving her a mortal wound on the head. Immediately afterward he fled, and the people of the township heard that he had fled to the sanctuary of St. Peter's Abbey at Westminster. The King's Bench controlment roll indicates that on 23 Dec. 1527, Penye was outlawed.</t>
  </si>
  <si>
    <t>Coroner's memorandum that on 28 Oct. 1526 Robert Addylsey (with aliases Huddylston, More, Horseley, and Thomson) took the church of the Holy Sepulchre in Cambridge, within the liberty of the town. On 2 Nov. he confessed to the coroners that on 7 Oct. 1526 on the king's road near Hailes in Gloucs. he had assaulted an unknown man with a sword and stole 13 golden crowns and 4 groats from his purse. He abjured.</t>
  </si>
  <si>
    <t>Coroner's memorandum on 23 Nov. 1526 at Hertford, that Teryngton took the cemetery of the parish church of All Hallows in Hertford. Confessed to the coroner that together with John Meryng of Northampton, labourer, on 8 Sept. 1526 on the king's road by Andover, Wilts., he had assaulted a certain unknown man and tied him up, stealing a gold ring and £8 6s 8d in money. He abjured and was assigned Yarmouth. Teryngton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</si>
  <si>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Smyth took the cemetery of the parish church of St. Mary by Hertford priory. Confessed to the coroner that on 16 Oct. 1526 he had assaulted an unknown man at Newport Ponde in Essex, on the high road, and robbed him of 42s worth of goods and money. He abjured and was assigned Plymouth. Smyth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</si>
  <si>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Webbe took the cemetery of the parish church of the Blessed Mary by Hertford priory. Confessed to the coroner that together with John Butler of Wells, Somerset, mercer, he had on 6 Jun. 1526 broken into the close of William Rawlyn at Tetbury, Gloucs., and stolen two geldings worth 4 marks. He also confessed that on 5 Sept. 1526 he had broken into a house at Hichin, Herts., and stolen two tunics and other clothes. He abjured and was assigned Bishop's Lynn. Webbe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</si>
  <si>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Forder took the cemetery of the parish church of St. Mary by Hertford priory. Confessed to the coroner that on 28 Apr. 1526 he had broken into the parish church of St. Mary at Baddow Magna, Essex, and stolen a cope of silk and gold, worth £3, and other goods belonging to the parishioners. He abjured and was assigned Ipswich. Forder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</si>
  <si>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Parr took the cemetery of the parish church of St. Mary by Hertford priory. Confessed to the coroner that on 26 Oct. 1526 he had broken into the close of an unknown man at Harpenden, Herts., and stolen a horse. He abjured and was assigned Southampton. Parr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</si>
  <si>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Wyll took the cemetery of the parish church of St. Mary by Hertford priory. Confessed to the coroner that on 12 Apr. 1526, together with others, 5 in number but unknown to him, he had broken into the house of an unknown man at Catteram, Kent, and stolen various clothes. He abjured and was assigned Harwich. Wyll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</si>
  <si>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Glover took the cemetery of the parish church of St. Mary by Hertford priory. Confessed to the coroner that on 14 Aug. 1526 he had broken into the close of Robert Wheler at Hertford and stolen a horse. He abjured and was assigned Dover. Glover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</si>
  <si>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Browne took the cemetery of the parish church of St. Mary by Hertford priory. Confessed to the coroner that on 20 Aug. 1526 he had broken into the close of an unknown man at Barton at Clay in Beds. and stolen a horse. He abjured and was assigned Westchester. Browne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</si>
  <si>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Burton took the cemetery of the parish church of St. Mary by Hertford priory. Confessed to the coroner that on 25 Jul. 1526 he had broken into the house of Edward Sharnebroke, clerk, at Wormsley, Herefordshire, and stolen £5 in money belonging to Robert Byxson, which had been in Sharnebroke's safekeeping. He abjured and was assigned Rye. Burton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</si>
  <si>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inquest over the body of Henry Kyrkehouse at Newark on Trent, Notts., 3 Jan. 1527. The jurors found that on 30 Dec. 1526 Lukas had assaulted him with a sword, giving him a wound on his right side that immediately killed him. Lukas fled to the church of the Observantine friars at Newark for sanctuary. Lukas was outlawed on 27 Jan. 1528, and the township of Newark was fined for his escape in Easter term 1529.</t>
  </si>
  <si>
    <t>A letter from John Veer to Cardinal Wolsey, dated 9 Aug. 1526, reported on his attempt to seize a felon, William Gilbank, who had taken sanctuary first at St. John's Abbey in Colchester and then had fled to the Crouched Friars in the same town. Veer and Sir Geoffrey had gone to speak to the prior and convent at the Crouched Friars, asking them in Wolsey's name to deliver the prisoner so that he might be examined, but the prior would not "break their privilege, the which as they say is as great as St. John's." Veer also indicated that Gilbank was in the choir near the high altar, and thus he (Veer) "durst not enterprise" to seize him. Veer indicated that he set a watch to guard him from escaping. On 9 Aug. Justice Broke and he, Sir Richard Fitzlewis, Sir Geoffrey Gates, and Veer again spoke to the prior, asking him to provide evidence of the house's sanctuary privilege; he had a papal bull, but on being asked for grants from the king he answered that he supposed such records were held at the head house of their order. Gilbank was asked why he had taken sanctuary, and he said for felony, and asked for a coroner and confessed his felony to him. Veer and the others advised the coroner, however, to defer the abjuration until Wolsey's pleasure was known in the case. Thus they ask Wolsey to send his instructions. [It is not clear why this particular case garnered this kind of attention from Wolsey.]</t>
  </si>
  <si>
    <t>A dossier of documents that had been amongst Cromwell's private papers, and are now amongst the State Papers, involve a complicated case of alleged wife murder in 1527. Watson stabbed his wife Isabel in a quarrel on 19 Feb. 1527 and left her for dead, fleeing to sanctuary at Westminster. Isabel did not immediately die, however, although soon after she miscarried the child she was carrying. A coroner's inquest (a copy of which is in the dossier, but not sent to King's Bench) was held on the child's body, but the jurors ruled that it had been stillborn of natural causes (with no mention of the stabbing or assault). Isabel lingered for some months after that, and John emerged from the sanctuary as he had not committed a felony, at least as long as she remained alive. Isabel finally died in June 1527. Another coroner's inquest on her body ruled that, although she had been stabbed in February by her husband, those wounds were not responsible for her death, which had been natural. (Again, the coroner's inquest report was not sent to King's Bench and survives only in the dossier.) The dossier survives because Isabel's brother-in-law Nicholas Spakeman and her sister Julian Spakeman engaged in a series of lawsuits against Watson, and he in turn counter-sued them, both in relation to alleged murder and (perhaps most pertinently) in relation to the couple's goods, which had come into the hands of the Spakemans during the period of chaos following the assault. Cromwell was amongst those who brokered a deal between the two parties, which is how the papers came into his possession.</t>
  </si>
  <si>
    <t>Coroner's inquest in the parish of St. Andrew Holborn, outside London, on 21 Feb. 1527, over the body of William Phelip. The jurors reported that Wylkynson on 19 Feb. had attacked him at Lincoln's Inn, giving him a mortal blow from which he died two days later. Wylkynson fled to the sanctuary at Westminster Abbey. On 3 Feb. 1528 he appeared in King's Bench and pleaded not guilty and was bailed; in Michaelmas 1528 he was found guilty, but he successfully pleaded clergy. Wylkynson may be the man of the same name who was one of Cromwell's servants and named in his will in 1529 (L&amp;P, 4/3:2573-2575); if so, he was presumably pardoned but I have not located a pardon.</t>
  </si>
  <si>
    <t xml:space="preserve">Coroner's report of Makerell's confession (as approver), in which he claimed that when he was in sanctuary at Westminster (as a debtor) in 1414, the archdeacon of Westminster tried to recruit Makerell, Robert Bolle (ID #1277), and William Tuttebury (ID #1278) for Sir John Oldcastle's revolt against the crown. </t>
  </si>
  <si>
    <t xml:space="preserve">Named in coroner's report of the confession (as approver) of Richard Makerell (ID #796). Makerell claimed that when he was in sanctuary at Westminster (as a debtor) in 1414, the archdeacon of Westminster tried to recruit Makerell, Robert Bolle, and William Tuttebury (ID #1278) for Sir John Oldcastle's revolt against the crown. </t>
  </si>
  <si>
    <t xml:space="preserve">Named in coroner's report of the confession (as approver) of Richard Makerell (ID #796). Makerell claimed that when he was in sanctuary at Westminster (as a debtor) in 1414, the archdeacon of Westminster tried to recruit Makerell, Robert Bolle (ID #1277), and Tuttebury for Sir John Oldcastle's revolt against the crown. </t>
  </si>
  <si>
    <t>Colles was named in a parliamentary petition as having defrauded creditors in a testamentary dispute and then retreating to sanctuary; he was alleged to have joined up with William Wawe (ID #807) [thus presumably at Beaulieu?]. Rawcliffe, his History of Parliament biographer, doubts these allegations, however, at least in relation to leading gangs of felons; he himself had served as MP in four parliaments between 1421 and 1425.</t>
  </si>
  <si>
    <t>Coroner's memorandum that on 18 May 1428 John Ledbury took church at St. Andrew Undershaft and confessed to the coroner that together with another man named William Scardeburgh he had robbed a man earlier the same month on the road to Edgeware, telling the victim that he was the constable of Edgeware and taking goods and money worth 29s. No indication of abjuration. A note on the bottom of the memo in a different hand says: "he has nothing to say, thus he is hanged." This may be a failed attempt to turn approver on William Scardeburgh rather than an abjuration. Scardeburgh could be the same man (ID #1764) who had abjured for committing a very similar robbery in 1416 near Ware, perhaps having returned to England and taking up same modus operandi.</t>
  </si>
  <si>
    <t>As the City of London records indicate, on 22 August 1440 Foyle was extracted from sanctuary at St. Bartholomew's priory by the sheriffs of London to answer a suit of debt. His seizure was part of a campaign against the sanctuaries and liberties in London by the sheriffs in the summer of 1440, which culminated in the seizure of John Knight and his fellows (ID #1485-1489) from SMLG in early September 1440. According to a deposition by his creditor, Richard Baret, preserved amongst Chancery records, he was restored to the sanctuary by the court of King's Bench.</t>
  </si>
  <si>
    <t>In what became a much-cited case, Humphrey Stafford, a Richard III loyalist, took sanctuary twice following Henry VII's victory at Bosworth in August 1485 and a subsequent parliamentary attainder for treason. He first fled, along with Francis, Viscount Lovell (#1858), to St. John's Abbey in Colchester but they had both left Colchester by the spring of 1486. In concert with Lord Lovell Stafford raised an unsuccessful revolt against Henry VII and then he and his brother Thomas (ID #1857) fled for sanctuary to Culham, a manor belonging to the abbey of Abingdon which had hitherto served as a sanctuary for debtors and had perhaps by this time also made claims to shelter others as well. The Staffords were seized from Culham and at least Humphrey was brought before King's Bench. There he pleaded sanctuary, but the abbot of Abingdon was unable to show the court evidence that Culham was privileged for treason although the judges held that it did have other sanctuary privileges. Humphrey Stafford was thus given the traitor's death, while according to Polydore Vergil his younger brother Thomas was pardoned.</t>
  </si>
  <si>
    <t>In a gaol delivery case at Hereford Castle, 3 Mar. 1488, recorded in a Hospitaller cartulary, Bougham, an admitted felon, took sanctuary in "Harry ap Guyllym's house," apparently a secular property at Wormbridge, Herefs., belonging to the Hospitaller preceptory at Dinmore. He was seized from there and pleaded sanctuary at gaol delivery. The first section of the gaol delivery record is transcribed in the cartulary, although it breaks off (conveniently?) in mid-sentence; the jury's finding that the property was sanctuary is included but not their finding about the accused himself. In (about) 1519 the case was cited in Pauncefote v. Savage (see ID #1650) as precedent for sanctuary privileges in Hospitaller properties, and there the citation indicates that the jury found that the property had the privilege of sanctuary, but that the sanctuary-seeker had not taken it for felony, and "so was hanged." The indictment recorded in the cartulary clearly lays out a felony burglary, so this is confusing, but may indicate that Bougham had not properly admitted his felony when taking sanctuary.</t>
  </si>
  <si>
    <t>Durham sanctuary register records that Fyshe sought sanctuary on 15 Sept. 1496 because, in Pentecost week before the feast of the Trinity two years ago (about June 1494 or 1495), in his own defence, he struck a certain James Yreson, also of Braybrooke, on the head with a club, and killed him. Note that Fyshe had sought sanctuary for the same felony at Beverley earlier the same year, on 17 Jan. 1496 (ID # 428).</t>
  </si>
  <si>
    <t>Durham sanctuary register records that Anthony Savage sought sanctuary on 26 Feb. 1518 because, with others, at Crossland, Gloucs., he was present when the servants of John Savage the younger, knight (see ID # 1650), around Easter 1516, killed John Pauncefote. Anthony Savage was presumably related to the two Sir John Savages, although it is unclear how; he was appealed for the homicide by Pauncefote's widow along with the two Sir Johns and a number of other people. His relative Sir John the younger had sought sanctuary much earlier, in 1516, and by 1518 he was in the Tower awaiting trial. In 1520, the king's sister Mary wrote to Wolsey reminding the latter that he had promised to give Anthony Savage (the brother of one of her ladies in waiting) a pardon; he had, she said, become "so impoverished by his long and painful suit, that he hath not whereby to live." He was pardoned for his role in the Pauncefote homicide on 6 May 1521.</t>
  </si>
  <si>
    <t>A coroner's memorandum -- recorded much later on the King's Bench coram rege roll, in 1541 -- reported that Stathom took the church of St. Sepulchre in London, confessing to a theft near St. Katherine by the Tower, and abjured on 21 Jun. 1525. In Oct. 1525 he was arrested, evidently having been found in the realm, and appeared before the sheriffs of London, and then successfully pleaded benefit of clergy. He was taken into the custody of the bishop of London. In Michaelmas 1540, the king mandated the bishop of London to deliver up the bodies of three clerks attaint: Thomas Stathom, William Michell (ID #1083), and Richard Eve or Ebe. The bishop responded that the three men had been in his custody in a certain "convict house" at Stortford, Herts., ever since they had been individually committed to his custody as clerks attaint. The three men were committed to the Marshalsea and immediately Richard Ebe was exonerated by virtue of the general pardon of 1540, but Stathom and Michell remained in prison due to defect of record. Then in Hillary 1541, the records of conviction of both having been presented, they were also exonerated by virtue of the general pardon and went sine die.</t>
  </si>
  <si>
    <t>Coroner's memorandum on 25 Oct. 1526 at Chippenham, Cambs., that Thomas Mavys (ID #1755), Thomas Willyams (ID #1756), and John Beche (ID #1757) took the parish church of Chippenham. Mavis admitted to the coroner that on 29 Sept. 1526 he had stolen a horse worth 26s 8d from an unknown man at Markyate in Hertfordshire. Willyams confessed that on 3 Mar. 1526 he had broken into the house and close of Thomas Parkar at Salisbury and stolen two horses worth 40s apiece. And Beche admitted that on 3 Oct. 1526 he had stolen a horse worth 20s from Gravesend in Kent. All abjured and all were assigned Harwich as their port. As they were travelling together but were from different places and had committed their crimes in different places and different times, it is possible they had all escaped from prison.</t>
  </si>
  <si>
    <t>Coroner's inquest on 13 Mar. 1527 in the liberty of the abbot of Westminster at Westminster, over the body of John Hill. The jurors report that Paul Clam alias Paul Syon alias Paul Sparowe (ID #1739); and John Vans (ID #1740), on 6 Mar. 1527 aroun 11 pm had assaulted Hill with a "bonge knyfe," and Clam giving him two wounds from which he languished for a week and then died. Vans was accessory. Both fled to the sanctuary of St. Martin le Grand. Both Clam and Vans, were likely Dutch (judging both by their names and their occupations as beer brewers), and they fled to a Dutch enclave in SMLG. Both were outlawed in 1528 according to the King's Bench controlment roll.</t>
  </si>
  <si>
    <t>Beverley sanctuary register records that Richard Atkynson sought sanctuary on 29 Jul. 1527 for debt. He may be related to William Atkynson (ID #693), who sought sanctuary the same day and was also a butcher.</t>
  </si>
  <si>
    <t>Beverley sanctuary register records that William Atkynson sought sanctuary on 29 Jul. 1527 for debt. He may be related to Richard Atkynson (ID #692), who sought sanctuary the same day and was also a butcher.</t>
  </si>
  <si>
    <t>Coroner's memorandum that on 3 Jul. 1528 Brereton took the parish church of Biddulph, Staffs., and on 12 Jul. confessed that on 3 May 1528 he had broken into a certain mill belonging to John Wode at Ellaston, Staffs., and stole 3s worth of wheat. Later in Cheshire he stole a black gown worth 2s from the goods of John Atkynson. He abjured. The coroner recorded the cases of William Brereton (ID #1014), Francis Freston (ID #1015) and John Houghton (ID #1016), all of whom took the same church and abjured on the same day, on the same document. All were assigned the same port.</t>
  </si>
  <si>
    <t>Coroner's memorandum that on 3 Jul. 1528 Freston took the parish church of Biddulph, Staffs., and on 12 Jul. confessed that on 3 July at Buglanton in Cheshire he stole the same black gown from John Atkynson as William Brereton, and that on 12 Dec. 1527 at Osseley, Herts., he stole more than 20 marks in rings and gold from a certain Samwell. He abjured. The coroner recorded the cases of William Brereton (ID #1014), Francis Freston (ID #1015) and John Houghton (ID #1016), all of whom took the same church and abjured on the same day, on the same document. All were assigned the same port.</t>
  </si>
  <si>
    <t>Coroner's memorandum that on 3 Jul. 1528 Houghton took the parish church of Biddulph, Staffs., and on 12 Jul. confessed that on 3 July at Buglanton in Cheshire he stole the same black gown from John Atkynson as William Brereton confessed, worth 2s. He abjured. The coroner recorded the cases of William Brereton (ID #1014), Francis Freston (ID #1015) and John Houghton (ID #1016), all of whom took the same church and abjured on the same day, on the same document. All were assigned the same port. The abjuration for his share in the theft of a gown worth 2s is especially odd for someone styled "gentleman."</t>
  </si>
  <si>
    <t>Coroner's memorandum that at Balderston, Notts., on 13 Oct. 1528 Robert Plumpton (ID #1024), John Plumpton (ID #1025), Aldelmus Williamson (ID #1026), and Thomas Harper (ID #1027), all took the church of St. Giles in Balderton. They confessed to the coroner that on 10 Oct. 1528 they had broken into a close at Stukeley, Hunts., and stolen a horse. They abjured (each assigned a different port).</t>
  </si>
  <si>
    <t>Coroner's memorandum that on 28 Nov. 1528 John Brown took the parish church of Nunnington, Yorks. He confessed to the coroner that on 17 Nov. at night he broke into the "domum hospitalem" (inn?) of John Hoope at East Nesse and burgled it (this is the same crime to which James Anderson, ID #1019, confessed). He abjured.</t>
  </si>
  <si>
    <t>On 17 Jan. 1528, the duke of Suffolk wrote a letter to Cardinal Wolsey from Lynne, Norfolk, reporting that he had examined William Husey (ID #1306) and James Elys (ID #1307), two sanctuary-seekers, "in as sharp a manner as he could, before most of the worshipful of the shire," but he could not get any further information from him. Suffolk therefore "ordered them to be restored to sanctuary, swearing to go straight to the sea side." Note that Hussey (if it was the same man) was earlier, in the 1510s, involved in a dispute with John Baptist Grimaldi (ID #1453) in which JBG escaped to Westminster sanctuary.</t>
  </si>
  <si>
    <t>On 17 Jan. 1528, the duke of Suffolk wrote a letter to Cardinal Wolsey from Lynne, Norfolk, reporting that he had examined William Husey (ID #1306) and James Elys (ID #1307), two sanctuary-seekers, "in as sharp a manner as he could, before most of the worshipful of the shire," but he could not get any further information from him. Suffolk therefore "ordered them to be restored to sanctuary, swearing to go straight to the sea side."</t>
  </si>
  <si>
    <t xml:space="preserve">Coroner's memorandum that on 15 May 1530 Multon took the church of Kellington, Yorks. (same day and church as Thomas Barnbye, ID #1035), confessing to the coroner that on 13 May he had stolen two horses at Sharleston, Yorks. He abjured. Nicholas Musgrove (ID #1036) confessed to the same horse theft, taking church the same day at Birkin, Yorks. </t>
  </si>
  <si>
    <t xml:space="preserve">Coroner's memorandum that on 15 May 1530 Barnbye sought sanctuary at the parish church of Kellington, Yorks (the same day and church as William Multon, ID #1034), confessing to the coroner that on 13 May he had stolen a horse at Sharleston. He abjured. Nicholas Musgrove (ID #1036) confessed to the same horse theft, taking church the same day at Birkin, Yorks. </t>
  </si>
  <si>
    <t>Coroner's memorandum that on 15 May Nicholas Musgrove, of Knottingley, Yorks. and of Bedford, took the parish church at Birkyn. He confessed to the coroner that on 13 May he had stolen a horse at Sharleston (the same crime as William Multon, ID #1034, and Thomas Barnbye, ID #1035, who both also took church that same day, but at Kellington), and in addition on 5 Apr. at Elton in county Durham he had assaulted Richard Duke and killed him. He abjured.</t>
  </si>
  <si>
    <t>Coroner's memorandum 17 Dec. 1530 that William Browne [ID #1056] and James Olyff, alias George Grene [ID #1057], took church at the monastery of St. Augustine outside the walls of Canterbury, Kent. They confessed to the coroner that along with Richard Lucas of London, yeoman, Thomas ap Lusey of London, yeoman, John Browne of London, yeoman and a certain man whose name William and James did not know, they broke into a close at Saxham, Suffolk, and stole plate and other household goods, clothes, and money. They abjured, were branded, and assigned Dover. Browne is not heard from again, but Olyff was caught in the realm (q.v.).</t>
  </si>
  <si>
    <t>Coroner's memorandum 17 Dec. 1530 that William Browne [ID #1056] and James Olyff, alias George Grene [ID #1057], took church at the monastery of St. Augustine outside the walls of Canterbury, Kent. They confessed to the coroner that along with Richard Lucas of London, yeoman, Thomas ap Lusey of London, yeoman, John Browne of London, yeoman and a certain man whose name William and James did not know, they broke into a close at Saxham, Suffolk, and stole plate and other household goods, clothes, and money. They abjured, were branded, and assigned Dover. Browne is not heard from again, but Olyff was caught in the realm. In Easter 1532 Olyff appeared in King's Bench, and claimed that when he proceeded to Dover after his abjuration he could not find a ship to take him; the judges took this under advisement, but then in Hillary 1533 they held against his argument. He then pleaded clergy successfully. He was delivered as clerk attaint, with no purgation, to the ordinary of Westminster. In 1540, along with others from the Westminster sanctuary/convict house, he pleaded a general pardon, and went sine die.</t>
  </si>
  <si>
    <t>Coroner's memorandum that on 24 Feb. 1531 Thomas Horsey [ID #1041], Thomas Harrys [ID #1042], and John Anwick [ID #1043] took the church of St. Peter the apostle in South Weald, Essex. They confessed to the coroner on 25 Feb.* 1531 that they had on 24 Feb. 1531 broken into the close of William, the prior of the new hospital of St. Mary without Bishopsgate at Bicknacre, Essex, and tied up Richard Cressall, a monk there, and stole 20 marks in money, 4 silver spoons, and some plate. They ask to abjure, voluntarily choosing the sanctuary of Beaulieu in Hants. -- this despite the fact that the statute (22 Hen. VIII, c. 14) governing abjurers going to chartered sanctuaries had not yet been given royal assent (which only happened on 31 Mar. 1531). They were branded as per the 1529 statute. It is likely that when all three arrived at Beaulieu, on 1 Mar. 1531, they were refused entry by the abbot, although there is only evidence on this point for Thomas Harrys, who appeared before King's Bench in Hillary 1533. The abbot's reasons for refusing them presumably - although it is not certain - related to the statute's not yet being in force, although that would not seem sufficient reason to refuse sanctuary seekers. Harrys was caught and then died in prison, but it is not known what happened to Horsey and Anwick. [*The records actually say 25 May, but the subsequent timeline indicates this is simply an error rather than a 3-month wait for the coroner to appear.]</t>
  </si>
  <si>
    <t>Coroner's memorandum that on 24 Feb. 1531 Thomas Horsey [ID #1041], Thomas Harrys [ID #1042], and John Anwick [ID #1043] took the church of St. Peter the apostle in South Weald, Essex. They confessed to the coroner on 25 Feb.* 1531 that they had on 24 Feb. 1531 broken into the close of William, the prior of the new hospital of St. Mary without Bishopsgate at Bicknacre, Essex, and tied up Richard Cressall, a monk there, and stole 20 marks in money, 4 silver spoons, and some plate. They ask to abjure, voluntarily choosing the sanctuary of Beaulieu in Hants. -- this despite the fact that the statute (22 Hen. VIII, c. 14) governing abjurers going to chartered sanctuaries had not yet been given royal assent (which only happened on 31 Mar. 1531). They were branded as per the 1529 statute. It is likely that when all three arrived at Beaulieu, on 1 Mar. 1531, they were refused entry by the abbot, although there is only evidence on this point for Thomas Harrys, who appeared before King's Bench in Hillary 1533. The abbot's reasons for refusing them presumably - although it is not certain - related to the statute's not yet being in force, although that would not seem sufficient reason to refuse sanctuary seekers. When Harrys appeared before King's Bench in Hillary 1533, he explained that after the abbot had refused him entry to Beaulieu sanctuary, he then (he said) tried to return to the church in South Weald to discuss this with the coroner, but as he came to Winchester on his way back to Essex, he met up with a certain Thomas Berton and others, who arrested him and imprisoned him in the king's gaol at Winchester for a long time. The justices at King's Bench returned him to the Marshalsea prison while they considered the matter. In Trinity 1533, it was indicated that he died in prison before his case could be decided. [*The records actually say 25 May, but the subsequent timeline indicates this is simply an error rather than a 3-month wait for the coroner to appear.]</t>
  </si>
  <si>
    <t>Coroner's memorandum that on 26 Feb. 1531 Brygh took the parish church of All Hallows in Lidlington, Bedfordshire. He confessed to the coroner that with a certain Thomas Sawyer of Honiton, Devon, sawyer, he had on 22 Feb. 1531 assaulted Thomas Sampson at "Brykehall," Bucks., and stole spices and cloth from him, worth about 11s. He abjured, and was assigned Lynn as his port. (Note - in comparison to the cases of Horsey, Harrys, and Anwick [ID #1041, 1042, 1043] about the same time - that in this period before the new sanctuary statute took effect, on 31 Mar. 1531, the old form of abjuration into exile is used.)</t>
  </si>
  <si>
    <t>Coroner's memorandum that on 13 Jan. 1533 Massy took the church of St. John the Baptist in Leicester. He confessed to the coroner that in early December 1532 he had stolen some shirts in Leicestershire, had been arrested and committed to gaol in Leicester, but on 19 Dec. 1532 he broke out of gaol. He abjured, was branded, and chose Beverley. He took church and abjured from the same church and on the same day as Hugh Ratclyff (ID #1197), who had also broken out of the Leicester gaol. Both chose Beverley, but neither are in Beverley sanctuary register.</t>
  </si>
  <si>
    <t>Beverley sanctuary register records that Thomlynson sought sanctuary on 10 Dec. 1533 because he had been arrested for buying three yards of "suspect" woolen cloth from an unknown man. And afterwards he was led to the king's prison at Nottingham, and then and there Thomas Clerk of Newark, mercer, acted as his pledge and "fidejussor," but then afterwards he feloniously fled from Thomas's custody. Christopher Thomlynson was presumably related to Thomas Thomlynson of Newark, glover (ID #746), seeking sanctuary five days later.</t>
  </si>
  <si>
    <t>Beverley sanctuary register records that Thomlynson sought sanctuary on 15 Dec. 1533 for suspicion of felony, and debt. Thomas Thomlynson was presumably related to Christopher Thomlynson of Newark , glover (ID #745), who sought sanctuary five days before.</t>
  </si>
  <si>
    <t>In the 1533 Westminster sanctuary census, Gogh was named as having entered sanctuary for murder, about a quarter of a year before (i.e. ~early March 1533). In 1536, Gogh wrote to Cromwell reminding him about the bill of pardon his wife had submitted to him, and indicated that he had then been in sanctuary for four and a half years. On 24 Jun. 1538 he was finally granted his pardon, in which the details of his felony were outlined: George ap Matthew Gogh, along with nine other men of Welshpool, was accused as an accessory in yeoman David Vaughan ap Matthew Gogh’s murder of Roger Lloyd at Welshpool on 7 Sept. 1532, Vaughan striking Lloyd in the chest with a lance. John ap Evans (ID #1362), who entered Westminster around the same time, may have been one of the other accessories.</t>
  </si>
  <si>
    <t>In the 1533 Westminster sanctuary census, John ap Evans was named as having entered for murder about a quarter of a year before (i.e. ~early March 1533). Entered at the same time as George ap Matthew Gogh (ID #1313), and may have been the same as the John ap Jevan ap Tuder who was one of the other accessories in David Vaughan ap Matthew Gogh's murder of Roger Lloyd.</t>
  </si>
  <si>
    <t>In the 1533 Westminster sanctuary census, Thomas Bawdryke (ID #1371) and Walter Grene (ID #1390) were named together as having entered for murder two days before (i.e. ~30 May 1533).</t>
  </si>
  <si>
    <t>In the 1533 Westminster sanctuary census, John Mathison (ID #1404) and James Bowley (ID #1376) were named together as having entered for felony, about one week before (~24 May 1533).</t>
  </si>
  <si>
    <t>In the 1533 Westminster sanctuary census, Thomas Harbarde (ID #1392) and Philip Harbarde (ID #1391) were named together as having entered for murder, about three days before (~29 May 1533).</t>
  </si>
  <si>
    <t>Richard Phelyps wrote to "Rougedragon," Herald at Arms (Fulk ap Howell), on 24 Dec. 1537 -- the address indicating that Rougedragon was "in the Seyntwary at Westminster" [?], asking him to search in the sanctuary for stolen goods that had been brought there by a sanctuary-seeking thief, George Hunt, who had lately been amongst a band of burglars who had stolen 53s 4d in money, four silver spoons, and some linen cloth from William Meserer at Poole, Dorset. Hunt had been servant to Sir William Berkeley and more recently to Sir Edward Wylloby. Phelyps suggests that Hunt may have registered in the sanctuary under a different name, and would have arrived eight or ten days before. If the "searcher" of the sanctuary will not cooperate in looking for Hunt and the goods, he suggests making appeal to Cromwell and ask for his explicit commandment. Phelyps was a man of local importance in Dorset, JP and MP; his son had, however, been involved in the Ilchester gaol break in 1533 that involved William Arnold (ID #1423), and at that time Phelyps had written to Cromwell asking for his help extricating his son from the situation (L&amp;P, 6:391-93, 416).</t>
  </si>
  <si>
    <t>Coroner's inquest on 13 Mar. 1527 in the liberty of the abbot of Westminster at Westminster, over the body of John Hill. The jurors report that Paul Clam alias Paul Syon alias Paul Sparowe (ID #1739); and John Vans (ID #1740), on 6 Mar. 1527 around 11 pm had assaulted Hill with a "bonge knyfe," and Clam gave Hill two wounds from which he languished for a week and then died. Vans was accessory. Both fled to the sanctuary of St. Martin le Grand. Both Clam and Vans were likely Dutch (judging both by their names and their occupations as beer brewers), and they fled to a Dutch enclave in SMLG. Both were outlawed in 1528 according to the King's Bench controlment roll.</t>
  </si>
  <si>
    <t>Coroner's memorandum on 27 Mar. 1527 Goldryng fled to the church of St. Mary the Virgin at Reading, Berks., and confessed to the coroner that on 25 Mar. 1527 he had broken in to the house of John Parsons (or, John the parson) at Chalvey, Berks., and stole 24s in money from a little chest. He abjured. A note on the back of the indictment indicates that he had been taken and arrested at Salisbury - presumably having been found in the realm after abjuration - and then escaped. The controlment roll does not indicate an outcome.</t>
  </si>
  <si>
    <t>Coroner's memorandum that on 10 Apr. 1527 in the city of Cambridge John Rychardson took the church of Barnwell. He confessed to the coroners on the same day that together with John Brooke of the parish of St. Sepulchre, London, labourer, on 10 Jun. 1524, he had broken into the house and close of John Wakefield at the sign of the Swan in Holborn and stolen a piece of wool, "plonket" coloured, called a Winchester kersey, worth 26s 8d, which was sitting on a cart belonging to an unknown man. He abjured. The King's Bench controlment roll indicates that on 15 Jun. 1531 he was outlawed.The record of abjuration has at least two oddities - although he is said to have entered the church on 10 April, he does not abjure until 11 June; and he was assigned the port of "Herwich, Suffolk" (although Harwich was right on the border of Essex, so this was likely simply an error). He was outlawed in 1531.</t>
  </si>
  <si>
    <t>Coroner's memorandum that on 12 Apr. 1527 Mathew took the parish church of All Saints Bread Street in London. He confessed to the coroner that on 11 Feb. 1527 at Thame, Oxon., he had assaulted a certain priest vulgarly called Sir Banger, giving him a mortal wound. Also on 16 Jun. [1526?] at West Smithfield in the parish of St. Sepulchre he had assaulted a certain woman, the wife of Robert Sampson of the parish of St. Giles without Cripplegate, sherman, and stole £6 from her and a man's gown trimmed with black lamb from another unknown man. He abjured. In Easter 1528 he appeared before King's Bench, and acknowledged that he had been found within the realm after abjuration, but had a pardon from the king. He thus went sine die.</t>
  </si>
  <si>
    <t>Coroner's memorandum that Levesey took the church of St. Mary at Chelmsford on 1 May 1527, and confessed to the coroner that on 29 Apr. 1527 he had broken into a close at New Brentford, Middlesex, and stolen a horse and some money, and on 13 Apr. 1522 he had robbed and killed a man at Blythe in Notts. He abjured. Stephen Tukker, Richard Levesey, and Thomas Lane all took the same church in Chelmsford on the same day, but had committed different felonies, indicating that they may have escaped from prison together.</t>
  </si>
  <si>
    <t>Coroner's inquest on 27 Dec. 1533 at St. John's Street, Clerkenwell, Middlesex, over the body of Thomas Dekers alias Dekewest. The jurors reported that on 26 Dec. 1533 Symson had feloniously stabbed Dekers with a dagger, at Cowcross on St. John's Street, giving him a wound from which he immediately died. Symson then fled to sanctuary at St. Peter's, Westminster.</t>
  </si>
  <si>
    <t>Coroner's memorandum that Lane took the church of St. Mary at Chelmsford on 1 May 1527, and confessed to the coroner that on 22 Mar 1527 at Willesden, Middlesex, he had assaulted a man and stolen a horse and money from him, and that on 21 Dec. 1526 together with John Lewson of Bere, Dorset, gentleman, Michael Ryketts of Exeter, tailor, and George Dutton of Exeter, capper, at Langdon, Devon, he assaulted a man, killing him, and robbing him of money and a horse. He abjured. Stephen Tukker, Richard Levesey, and Thomas Lane all took the same church in Chelmsford on the same day, but had committed different felonies, indicating that they may have escaped from prison together.</t>
  </si>
  <si>
    <t>At gaol delivery at Maidstone 18 Jun. 1527, Smyth alias Chalfunt was indicted for having broken into the house of Richard Snatte at Huntington, Kent, around 9 pm on 6 Mar. 1527; he assaulted Snatte and stole 5 marks from a certain chest. At the gaol delivery, Smyth pleaded that coming from the Tower of London to the Marshalsea prison he escaped and took the church of St. Magnus as sanctuary. Many unknown persons, with force and arms, expelled him from the church, and he seeks to be restored there. The king's attorney argued that his plea was insufficient in law, and instead he pleaded clergy successfully. in Trinity 1534, one Chalfunt of London, capper, appeared on William Smyth alias Chalfunt's behalf in King's Bench, and said that because Smyth is in the custody of Thomas, archbishop of Canterbury, as a clerk attaint, he could not appear in person in the court to present his pardon unless a writ was issued so that he could be brought into court. Later the same term he appeared by virtue of the writ and presented the pardon, dated 26 Jun. 1534, and went sine die. This latter manoeuvre was reported by Spelman.</t>
  </si>
  <si>
    <t>Coroner's inquest 4 Jul. 1527 at Maidstone, Kent, over the body of John Hely. The jurors reported that on 24 Jun. 1527 Hely had been in God's peace and the king's when Wotton assaulted him, giving him a mortal wound from which he languished until 4 Jul. 1527. Wotton fled following the felony. The inhabitants of the town said that they had knowledge that he had entered into the sanctuary of the priory of the Blessed Mary the Virgin at Aylesford. (It is ambiguous whether this sanctuary was church-taking prior to abjuration or permanent sanctuary.)</t>
  </si>
  <si>
    <t>Coroner's memorandum that at Goodmanham, Yorks., on 6 Jul. 1527 Dalton took the parish church, and confessed to the coroner that on 28 Jun. 1527 he had stolen two horses, one at Wighton, Yorks., the other at Pocklington in the East Riding. He abjured.</t>
  </si>
  <si>
    <t xml:space="preserve">Coroner's inquest 11 Aug. 1527 at Maidstone over the body of Richard Poll of Lynton, weaver. The jurors reported that on that day around 2am, Poll had been in God's peace and the king's when Stapull assaulted him, giving him a mortal wound from which he immediately died. The townspeople had knowledge that Stapull entered into the sanctuary of St. Peter in Westminster. </t>
  </si>
  <si>
    <t>Coroner's inquest 18 Aug. 1527 in the parish of St. Martin in the Vintry in London, over the body of Thomas Garlond, cooper. The jurors reported that Goslyng, citizen and mercer of London and vintner of the borough of Southwark, on 17 Aug. 1527 around 4 pm had attacked Garland with daggers and knives. Garlond received a mortal wound from which he died within a quarter of an hour, in Bow lane in the parish of St. Michael Pater Noster. Goslyng fled to sanctuary at Westminster. Goslyng appeared in King's Bench in Hillary term 1528 and produced a pardon dated 16 Jan. 1528, and a close writ indicating that he had found sufficient surety of the peace. The justices nonetheless said they had to advise themselves and so returned him to prison. He appeared again in Easter term 1528 and was released sine die.</t>
  </si>
  <si>
    <t>This case is uncertain: Anderson's History of Parliament biographer suggests that Anderson may have taken sanctuary before he was granted a pardon in 1527 for the murder of William White; "such episodes were too common on the borders for this one to have had any serious repercussions on his career." The references to the murder and pardon given, however, do not mention sanctuary.</t>
  </si>
  <si>
    <t>Coroner's inquest 11 Sept. 1528 at Cudham, Kent, over the body of Oliver Burnet. The jurors reported that Burnet and Cawston were together on a croft working for John Walleys, the master of both, when Burnet assaulted Cawston with a club. Cawston himself was holding a quarter hazel staff, and defending himself he hit Burnet over the head and killed him. Cawston thus killed Burnet in self-defence. Immediately following that, he fled to sanctuary at Westminster.</t>
  </si>
  <si>
    <t xml:space="preserve">Coroner's memorandum that at Nunnington in Yorkshire on 28 November 1528 Anderson took the parish church of Nunnington. He confessed that on 17 Nov. at night he broke into the "domum hospitalem" (inn?) of John Hoope at East Nesse and burgled it. Anderson named as his accomplice John Brown (ID #1020), who also took church at Nunnington on the same day and confessed to the same crime. He abjured. </t>
  </si>
  <si>
    <t>Coroner's inquest 17 Feb. 1529 in the parish of St. Botulph without Aldersgate, London, over the body of Henry Hawes, tailor. The jurors reported that on 16 Feb. 1529 Hawes had been in the dwelling house of Helen Harper, widow, in the parish of St. Botulph, when around 7pm Robbesley with force and arms (knives and daggars) and with precogitated malice assaulted Henry, and stabbed him in the back, giving him a wound from which he immediately died. Immediately afterwards, Robbesley fled to the sanctuary of St. Martin le Grand. Robbesley had surrendered to authorities and appeared in King's Bench in Trinity 1530, and pleaded not guilty. He was bailed and the jury summoned for Michaelmas term. He was found not guilty, the jurors indicating as evidence for his innocence that "he did not flee from the scene." The jurors moreover named Thomas Mathew of London, yeoman, as the perpetrator. Mathew was later outlawed.</t>
  </si>
  <si>
    <t>Coroner's inquest 24 Feb. 1529 at Rowington, Warwickshire, over the body of Robert Orgell. The Jurors reported that on 18 Feb. 1529 around 7am Grene lay in wait to attack Orgell on a croft called Busshebroke in Rowington, and hit him on the head with a club, giving him a wound from which he died the following Friday (19 Feb. 1529). Immediately afterward, Grene fled to the town of Knowle, "which is a town having the liberty of sanctuary" and thus they could not take nor extract Grene from the liberty and sanctuary ["villa libertatem sanctuarii habentem, ita quod extra eadem libertate et sanctuario idem Johannes capi nec extrahi potuit."] The controlment roll indicates that Grene was outlawed 4 July 1531.</t>
  </si>
  <si>
    <t>Coroner's memorandum that on 1 Aug. 1529 Hudson took the church of All Hallows in Wre&lt;...&gt;, Essex. He confessed to the coroner that on 7 Apr. 1529 he had broken into a close at March in Cambs. and stolen sheep. He abjured.</t>
  </si>
  <si>
    <t>Records from KB and deposited at KB indicate that Jenyns was originally indicted for burglary at Salisbury, but pleaded sanctuary, claiming that he had taken church at Wilton abbey [a privilege referred to as "the degre of Seynt Edythe"], but as he was being escorted to port, he was (he claimed) taken by officials of Salisbury and brought to trial. It is not clear what the answer to this sanctuary plea was, but he was evidently not hanged, and perhaps remained in prison. In 1537 he appeared before KB in relation to this same indictment presented a pardon and went sine die. He apparently went from there to commit new felonies (small scale theft), and tried unsuccessfully to plead clergy (he was alleged to be a bigamist), and although the case was carried from term to term, in 1540 he was sentenced to hang. Although the original records referred to him as a yeoman, by the late 1530s he was called "labourer" or "cobbler," perhaps indicated a loss of status due to these legal problems.</t>
  </si>
  <si>
    <t>Richard Reynold wrote a letter to Cromwell dated 3 Jan. 1530, now in the State Papers, in which he outlined the circumstances in a dispute Reynold had with a "Mr. Leder," for which Cromwell amongst others was acting as an arbitrator. Reynold indicated that Leder's contentions (regarding a very large debt of more then £5000) were fraudulent, and that at Leder's instruction Reynold had persuaded Thomas Bedford - by this time dead - to forge documents in relation to the dispute. Bedford, though very ill, fled to sanctuary at Westminster rather than attempt to defend his forgery. For "discharge of his own soul" he confessed all before a notary.</t>
  </si>
  <si>
    <t>Named in a Chancery bill because "by reason of greate summes of money which he ought to dyverse and sundry parsones [he] flede oute of London and toke Seyntwarye in Westm'." Datable 1529-32.</t>
  </si>
  <si>
    <t>In quarrel with John Fitz in Devon in Star Chamber, Amadas claimed he sought refuge in Tavistock Abbey in 1529; although his History of Parliament biographer calls this seeking sanctuary, by his own account at least he was simply fleeing for refuge in the holy place from men intent on killing him (as opposed to formally taking an oath). Amadas had sat as MP in 1515; he went on to serve as royal serjeant-at-arms, JP, and many other offices in the 1530s. Ironically, given his rhetoric of the church as holy place of safety, he is likely the Amadas who breached sanctuary in the case of George Brewce (ID #1159) in 1539.</t>
  </si>
  <si>
    <t>Coroner's memorandum that on 16 May 1530 Danby took the cathedral church at Chichester, confessing to the coroner that he had assaulted and killed a certain Franciscan friar unknown to him on 24 Aug. 1529 at Gad's Hill in the parish of Higham, Kent. He also confessed to having broken into a close. According to the statute [21 Hen. VIII, c. 2], he was branded with the letter 'a' and he abjured. He later appeared in King's Bench in Trinity 1532, and offered a long and involved explanation for being in the realm: he said that when he went to Portsmouth, his assigned port, after his abjuration, the first ship he took was blown back to the port and the sailors put him off the boat and refused to have him back. He then went to London to try, he said, to find another church to re-abjure, this time according to new statute (22 Hen. VIII, c. 14 - by which abjurers were to proceed to chartered sanctuaries rather than into exile), but he was taken into custody before he could find a church (it is to be noted that two years had passed). He escaped custody and ran to Paris Garden, a manor by Southwark held by the Hospitallers, where he "took the immunity of St. John," but the constable of Paris Garden handed him over to the Marshal. His plea was ruled insufficient in Michaelmas 1532, and he was sentenced to hang.</t>
  </si>
  <si>
    <t>The King's Bench coram rege roll records that at the Middlesex peace sessions on 13 May 1530 Maurice Bull [ID #1177] and Nicholas Roo or Rowere alias Croydon [ID #1178] were indicted, because they took sanctuary at Westminster on 30 Aug. 1529, and then subsequently on 20 Sept. 1529 they left the sanctuary and broke into Thomas Parsons' house in Westminster and stole jewelry, plate, and money worth about 70s. Because the felony committed subsequent to their entry to sanctuary caused them to forfeit their privilege, they were seized from the sanctuary by Sir Thomas Wentford on 21 Oct. 1529 and taken into custody. They appeared before King's Bench on 28 May 1530 and pleaded not guilty to the felony, and pleaded sanctuary, claiming that on the first occasion of their taking sanctuary, 30 Aug. 1529, they had claimed it for debt and trespass respectively, and then changed their registration to sanctuary for felony on 21 Sept. 1529 (for different felonies, not for the theft in the indictment, to which they had pleaded not guilty). They thus argued that the sanctuary breach was illicit and prayed to be restored. The two were held in the King's Bench prison from Oct. 1529 until June 1532; between October 1530 and March 1531, Bull and Roo served as jurors on several coroner's inquest juries at the prison over the bodies of prisoners (who died of natural causes, the jurors ruled). Two juries in due course considered their pleas: the first, in January 1532, accepted that they had indeed registered first for debt and trespass, and then for felony only after the burglary for which they were indicted, but found them guilty on the felony, a finding that the court was perhaps not sure what to do with. Bull and Roo then changed their pleas on the felony to guilty but continued to plead sanctuary, and this new plea was put to another jury in June 1532, when again the jurors found that their registration as felons took place only after the felony and thus that the sanctuary breach had been unlawful. The court accepted this verdict and they were restored to sanctuary. It seems likely that the two juries had access to the sanctuary register for Westminster as details of the registrations are cited. Both Bull and Roo were on the Westminster sanctuary list for 1533. Bull was still there as late as 1537.</t>
  </si>
  <si>
    <t>Coroner's memorandum that on 19 Jan. 1528 Heywode took the church of St. Andrew without Barnwell Gates, within the liberty of the city of Cambridge. He confessed that he had broken into the house of Nicholas Grene of Soham, Cambs., and stolen some cloth. He abjured.</t>
  </si>
  <si>
    <r>
      <t xml:space="preserve">TNA, SP 1/57, fols. 179-181v (L&amp;P, 4/3:2909); STAC 2/25/65; Shannon McSheffrey, “The Murder of Mistress Lacey’s Maid: Ad Hockery and the Law in England circa 1530,” in </t>
    </r>
    <r>
      <rPr>
        <i/>
        <sz val="12"/>
        <color theme="1"/>
        <rFont val="Calibri"/>
        <scheme val="minor"/>
      </rPr>
      <t>Texts and Contexts in Legal History: Essays in Honor of Charles Donahue</t>
    </r>
    <r>
      <rPr>
        <sz val="12"/>
        <color theme="1"/>
        <rFont val="Calibri"/>
        <family val="2"/>
        <scheme val="minor"/>
      </rPr>
      <t>, pp. 331-347, edited by John Witte, Sara McDougall, and Anna di Robilant (Berkeley: Robbins Collection, 2016).</t>
    </r>
  </si>
  <si>
    <t>In a Chancery bill, Wayffy complained that on 18 Feb. 1530 John Oonely, gentleman, caused him to be unlawfully arrested within the sanctuary of St. Martin le Grand for debt. The petition is datable to 1529-1532.</t>
  </si>
  <si>
    <t>Coroner's memorandum that on 1 Apr. 1531 John Johnson took the parish church of St. Margaret in Southwark, confessing to the coroner that on 17 May 1519 at Hemswell, Lincs., he attacked William Bysshoppe and killed him. He abjured and was assigned Dover. A note on the bottom of the indictment, in a different hand, indicates that the coroner was to be prosecuted for defects in the abjuration "extra regnum," perhaps because the new statute - by which abjurers were no longer to go into exile but instead to a chartered sanctuary - had come into effect the previous day, 31 Mar. 1531. The case against the coroner passed from term to term until Michaelmas 1534, with no clear outcome. It does seem a bit unfair to expect him to have known the statute had become law the previous day! Cf. other cases from Feb-Apr. 1531.</t>
  </si>
  <si>
    <t>Coroner's memorandum that on 12 Apr. 1531 at Northill, Beds., George Treynneworthe (ID #1046) and Robert Turlo (ID #1047) took the parish church of St. Mary in Northill. They confessed to the coroner that on 2 Apr. they had assaulted an unknown man at Andover, Hants., and stolen two horses from him. They were both branded on the hand "according to the recent statute" (of 1529). Treynneworthe was assigned Southampton, and Turlo, Lynn. This is 12 days after the new statute - by which abjurers were not to proceed into exile but to a chartered sanctuary - had come into effect; as in the case of John Johnson (ID #1045), a note on the indictment indicates that the coroner was prosecuted for allowing them to abjure the realm.</t>
  </si>
  <si>
    <t>Coroner's memorandum that on 21 Aug. 1531 John Torrye (ID #1049), Morgan Jones (ID #1050), and William Johnson (ID #1051) took the parish church of St. Mary in Shudy Camps, Cambs. They confessed to the coroner that on 20 Aug. at Newmarket heath, Cambs., they had assaulted and robbed an unknown man of 6s 8d. They abjured, and were assigned St. John's monastery in Colchester, and were branded.</t>
  </si>
  <si>
    <t>Torre appears a number of times in King's Bench records between 1529 and 1531. He was indicted in July 1529 for a Dec. 1528 burglary in London; he escaped from custody either before or after being arraigned (the marshal was fined for the escape in Trinity 1529), but was in custody again by May 1530, when at King's Bench he told the court that in Sept. 1529 he had taken sanctuary in a parish church in Somerset, but was extracted violently from the sanctuary, and thus pleaded sanctuary. The king's attorney argued that he had not been in the sanctuary but on the road outside. This was to be put to a Somerset jury, and in the meantime, Torre was put to bail, although he may not actually have been released according to the KB 29 entry. In Dec. 1530 to February 1531 he was in the King's Bench prison, where he served as a juror on two coroner's inquest juries (for prisoners who died of natural causes), but by August 1531 he was at large and took sanctuary at Beverley for the original burglary. If he is the same man as the John Torre who served the crown in the 1540s, he appears to have been pardoned, as the KB 29 entry suggests (although no pardon found), perhaps after a period of exile in France (L&amp;P, 16:159), and in the 1540s he performed signal services to the king.</t>
  </si>
  <si>
    <t xml:space="preserve">Coroner's inquest at York on 19 Oct. 1531 over the body of Anthony Maunsell, gentleman. The jurors reported that Thomas Benson of York, freemason (ID #1058), and James Symcok of York, freemason (ID #1059), had assaulted Maunsell on 7 Oct. 1531 between 9 and 10pm, "without having God before their eyes, with malice." Benson gave him the wound from which he died, with Symcok as accessory. They both fled afterwards to the cemetery of St. Peter in York. At the York assizes in Lent 1532 Symcok was acquitted. </t>
  </si>
  <si>
    <t>Coroner's memorandum that on 14 Nov. 1531 Flexston took the church of St. Nicholas at Ichingfield, Sussex, confessing to the coroner that he had, together with Thomas Fowle of Kent, committed a murder in Rutland; and that with Fowle and Randall Platte he had burgarized a house. He abjured, choosing the sanctuary at Beaulieu, and was branded.</t>
  </si>
  <si>
    <t>Coroner's memorandum that on 25 Nov. 1531 Chapman took the church of St. Mary in Thorpe, confessing to the coroner, who came on 21 Dec. 1531, that on 20 Aug. 1531 he had broken into the close of Thomas Sare at Great Bromley in Essex and stolen sheep, and on other occasions he had stolen other livestock. He abjured and was assigned the sanctuary of St. John in Colchester.</t>
  </si>
  <si>
    <t>Coroner's memorandum that on 16 Dec. 1531 Howell took the parish church of St. Mary in Widford, Essex, confessing to the coroner that on 15 Dec. 1531 he had broken into a close of a certain chaplain named Henry and stolen some clothing. He abjured and was assigned Westminster.</t>
  </si>
  <si>
    <t>Coroner's memorandum that on 9 Mar. 1532 Robert Fayer and Richard Stanley took the Greyfriars church in Ware, and separately sought the coroner. On 10 Mar. they each separately confessed that on 15 Feb. 1532 they had broken into a house in Stondon, Herts., and stolen some cloth, and they also confessed other thefts. They both say that Richard Fayerfox of Wadysmyll [Westmill?] in Herts., yeoman, and Agnes Fayerforde of Wadysmill, spinster, alias Agnes Fayerfox, on 6 Mar., knowing them to be felons, received them. They abjured. Robert Fayer chose the liberty of the church of St. John of Jerusalem, and Richard Mortymer chose the sanctuary of Beverley.</t>
  </si>
  <si>
    <t>Coroner’s inquest 20 Apr. 1532 at Westminster within the sanctuary of the abbey over the body of William Pennington, knight. The jurors found that after Pennington had met up with Richard Southwell in Westminster Hall and they exchanged words, Pennington angrily challenging Southwell to meet him outside. Pennington, with six retainers, met up with Richard Southwell, who was accompanied by his brothers Robert and Anthony, Matthew Fraunsham, Richard Wood, William Bofeld, and David Lloyd, on a causeway between the sanctuary and Tothill. An affray ensued, in the course of which Anthony – coming to the defence of his brother Richard, who was on the ground with Pennington’s sword at his throat – gave Pennington a mortal wound from which he immediately died. The Southwells then took sanctuary at the abbey (even though the felony took place inside the sanctuary precinct, which should have been a bar). This was a highly political case, and this inquest report was quite possibly a faked story; diplomatic reports and other sources suggest that the quarrel related to disputes on the king's council between the duke of Norfolk (Southwell's patron) and the duke of Suffolk (Pennington's patron). The Southwells and their retainers all presented a pardon, dated 15 June 1532, in King’s Bench in Easter term 1533, and Richard Southwell paid a fine of £1000. The pardon was confirmed by an act of parliament in 1534 (25 Hen. VIII c. 32). The two elder Southwells, Richard and Robert, went on to distinguished careers as royal servants; Richard became a privy councillor and Robert master of the rolls of Chancery. Brother Anthony lived out his life as a landed gentleman.</t>
  </si>
  <si>
    <t>Coroner’s inquest 20 Apr. 1532 at Westminster within the sanctuary of the abbey over the body of William Pennington, knight. The jurors found that after Pennington had met up with Richard Southwell in Westminster Hall and they exchanged words, Pennington angrily challenging Southwell to meet him outside. Pennington, with six retainers, met up with Richard Southwell, who was accompanied by his brothers Robert and Anthony, Matthew Fraunsham, Richard Wood, William Bofeld, and David Lloyd, on a causeway between the sanctuary and Tothill. An affray ensued, in the course of which Anthony – coming to the defence of his brother Richard, who was on the ground with Pennington’s sword at his throat – gave Pennington a mortal wound from which he immediately died. The Southwells then took sanctuary at the abbey (even though the felony took place inside the sanctuary precinct, which should have been a bar). This was a highly political case, and this inquest report was quite possibly a faked story; diplomatic reports and other sources suggest that the quarrel related to disputes on the king's council between the duke of Norfolk (Southwell's patron) and the duke of Suffolk (Pennington's patron). The Southwells and their retainers all presented a pardon, dated 15 June 1532, in King’s Bench in Easter term 1533, and Richard Southwell paid a fine of £1000. The pardon was confirmed by an act of parliament in 1534 (25 Hen. VIII c. 32).</t>
  </si>
  <si>
    <t>Coroner's memorandum that on 13 Jun. 1532 Robert Fortune took the church of St. Andrew in Heybridge, Essex, and confessed to the coroner that on 30 Nov. 1531 he had broken into a house and close in Stowe Market, Suffolk, and stole money, and committed other burglaries. He abjured, and chose the sanctuary "of St. John in Bewdley, Shropshire." (Bewdley was a secular franchise, its immunities proceeding from ambiguity about which county it lay in. There was no church of St. John in Bewdley, and this may represent a misapprehension on the part of this particular Essex coroner, Thomas Silesden, about Bewdley or a conflation of Bewdley/Beaulieu and either Hospitaller sanctuaries or Beverley. See also the case of Robert Glasewright, ID #1193).</t>
  </si>
  <si>
    <t>In the 1533 Westminster sanctuary census, Orrell was noted as having entered "about" one year before, "upon abjuration." The murder for which he abjured, the killing of John Lownde, merchant, at Kingston on Hull, was appealed by Lownde's widow; a legal question arose regarding whether she could appeal him for the felony after he had abjured. He obtained a pardon for the abjuration in July 1533 (and there was a further question, discussed by Spelman, regarding whether the pardon also extinguished the outlawry on the appeal). That latter case never settled, although Orrell in the immediate aftermath of pardon lobbied the king for recompense for "punishment of his body" and restoration of his properties and offices. He went on to further royal offices and perquisites, and by the 1540s was described as a gentleman of the king's household.</t>
  </si>
  <si>
    <t>Coroner's memorandum that on 5 Dec. 1532 Glasewright took the church of Heybridge, Essex, and confessed to the coroner that on 27 Aug. [year unclear] he, along with Richard Brewster and Henry Kechyn, had assaulted an robbed an unknown man on the king's highway at Newmarket Heath, Suffolk, and that the man died. He also robbed the house and close of Roger Glasewright at Great Wallingfield, Suffolk, along with other felonies (detailed). He abjured, and chose the sanctuary of St. John the Evangelist at [illegible] in Shropshire. This has been read as Bewdley, as six months earlier, another abjuration from same parish church in Hertfordshire, same coroner, was made to "St. John's" Bewdley in Shropshire (Robert Fortune, ID #1186). The King's Bench controlment roll indicates that Glasewright also turned approver (i.e. gave evidence) on his co-conspirators Brewster and Kechyn, who were outlawed in Trinity 1534.</t>
  </si>
  <si>
    <t>Coroner's memorandum that on 25 Dec. 1532 Thomas Richardson took the church of St. Helen in Grove, Notts., confessing to the coroner that on 21 Dec. 1532 he had broken into the close of Henry Laycoke at Kirton in Lindsey, Lincs., and stolen two head of cattle, taking them to Herdstall in North Clay and selling them. He abjured, choosing the sanctuary of St. Wilfrid at Ripon, and was branded.</t>
  </si>
  <si>
    <t>In both the 1532 and 1533 Westminster lists "of those privileged," Gonne was named as the longest-resident sanctuary man; in 1532 he is listed "for the dethe of a man in Westminster all moste xx yers paste" and in 1533 "xx yere and mor paste" [hence, here 1512]. The sanctuary's rental indicates he rented a substantial property in the sanctuary in the early 1530s, and he was still in sanctuary in 1537, when he was among those who were alleged to have spread rumours about the king in an enquiry mandated by Cromwell (when he is identified as having the trade of tailor).</t>
  </si>
  <si>
    <t>Coroner's inquest 12 Mar. 1530 in the parish of St. Michael Queenhithe, in London, over the body of Richard Browne, recently citizen and brewer of London, and also recently sergeant ("serviens ad clavem") to Michael Dormer, the sheriff, lying killed. The jurors reported that on 11 Mar. 1530 between 6pm and 7pm Browne had been in the dwelling house or tavern of John Parkyns in the parish of St. Michael Queenhithe, when Parkyns came along and assaulted Browne with a daggar worth 8d, giving him three wounds from which he immediately died. Parkyns then fled to Westminster. Another coroner's inquest dated the same day (same parish, same coroner, same jurors) was convened over the body of Ralph Daryngton, another servant ("valectus") of Michael Dormer, the sheriff. The jurors similarly reported that he had been in Parkyns's tavern at the same time, when he was stabbed and killed by John Parkyns, and similarly they reported that Parkyns afterward fled to Westminster. In the 1532 and 1533 Westminster sanctuary censuses, Parkyns was named as having entered c. 1530 "for murder of two sergeants but a &lt;...&gt;" (1532). The King's Bench controlment roll indicates he was outlawed 3 Mar. 1533.</t>
  </si>
  <si>
    <t>In the 1532 and 1533 Westminster sanctuary censuses, Barkesdale was named as having entered for debt "to diverse persons" (1532).</t>
  </si>
  <si>
    <t>In the 1532 and 1533 Westminster sanctuary censuses, Cowlard was named as having entered for debt.</t>
  </si>
  <si>
    <t>In the 1532 and 1533 Westminster sanctuary censuses, Hede (labeled in 1533 as "a caste [condemned] woman") was named as having entered "under suspicion of murdre." Although both entries indicate that she was suspected, the adjective "caste" suggests that she had been found guilty.</t>
  </si>
  <si>
    <t>In the 1532 and 1533 Westminster sanctuary censuses, Hynde was named as having entered for murder c. 1532.</t>
  </si>
  <si>
    <t>In the 1532 and 1533 Westminster sanctuary censuses, Saule was named as having entered for debt.</t>
  </si>
  <si>
    <t>In the 1532 Westminster sanctuary census, Andrew was named as having entered for debt, and "recevinge and lodgynge of suspecte persones." His entry is marked by a pointing hand.</t>
  </si>
  <si>
    <t>In the 1532 Westminster sanctuary census, Brymchaunce was named as having entered for felony.</t>
  </si>
  <si>
    <t>In the 1532 Westminster sanctuary census, Busyne was named as having entered for debt.</t>
  </si>
  <si>
    <t>In the 1532 Westminster census, Calverley was named as having entered "for roberye comyttede upon the see"; he is not in the 1533 census. In 1534, he was appealed for a robbery committed that year, and pleaded sanctuary -- saying that he had taken sanctuary at Westminster, but was dragged out by Peter Mewtas. Jurors found, however, that he was arrested outside the sanctuary, and he was found guilty and sentenced to hang. The controlment roll indicates that after his arrest he was put into custody of the constable of the Tower of London, which might suggest that his arrest was something out of the ordinary? In 1539 he was mentioned (still as sanctuary man) in relation to the theft of a cross stolen from a parish church in the West Country; this may be an allusion to a past theft while he was still alive, assuming he was in fact hanged in 1534.</t>
  </si>
  <si>
    <t>In the 1532 Wetsminster sanctuary census, Chonterell was named as having entered sanctuary "for conveynge of certayne of hys masters goodis."</t>
  </si>
  <si>
    <t>In the 1532 Westminster sanctuary census, Costrowe (labelled "Iryshmane") was named as having entered for felony.</t>
  </si>
  <si>
    <t>In the 1532 Westminster sanctuary census, Dowley was named as having entered for debt.</t>
  </si>
  <si>
    <t>In the 1532 Westminster sanctuary census, [Blank] Fartlawe was named as having entered for felony.</t>
  </si>
  <si>
    <t>In the 1532 Westminster sanctuary census, Forde was named as having entered for suspicion of felony.</t>
  </si>
  <si>
    <t>In the 1532 Westminster sanctuary census, Gowere (labeled "a poore mane") was named as having entered for felony.</t>
  </si>
  <si>
    <t>In the 1532 Westminster sanctuary census, Grene was named as having entered for felony.</t>
  </si>
  <si>
    <t>In the 1532 Westminster sanctuary census, [Blank] Holte was named as having entered for debt.</t>
  </si>
  <si>
    <t>In the 1532 Westminster sanctuary census, Horner (labelled "a poore man") was named as having entered for debt.</t>
  </si>
  <si>
    <t>In the 1532 Westminster sanctuary census, Huffa was named as having entered for felony; it is also noted that "this mane companythe with m[any] suspecte persons."</t>
  </si>
  <si>
    <t>In the 1532 Westminster sanctuary census, Hyde was named as having entered for felony. There is a pointing hand marking out this entry, and the note that "this mane ys sometymes with suspecte persons resortynge to hym and hys house of [?privy …]</t>
  </si>
  <si>
    <t>In the 1532 Westminster sanctuary census, Jenyns was named as having entered for debt.</t>
  </si>
  <si>
    <t>In the 1532 Westminster sanctuary census, Kelly was named as having entered for murder.</t>
  </si>
  <si>
    <t>In the 1532 Westminster sanctuary census, Lovell was named as having entered for "felony, of robbyng of churches and other."</t>
  </si>
  <si>
    <t>In the 1532 Westminster sanctuary census, Lute was named as having entered for debt.</t>
  </si>
  <si>
    <t>In the 1532 Westminster sanctuary census, Lyane (labelled "a poore man") was named as having entered for debt.</t>
  </si>
  <si>
    <t>In the 1532 Westminster sanctuary census, Mylles was named as having entered for debt.</t>
  </si>
  <si>
    <t>In the 1532 Westminster sanctuary census, Newington was named as having entered for debt. In a Chancery bill, also c. 1532, Newington complained that he had given £40 worth of goods into the hands of William Mote, parish priest of St. Margaret's Westminster, for his support while he was in sanctuary (and then complained that Mote refused to hand over the goods on request). In 1534, a Middlesex inquest jury (at St. John's Street) indicted Newington for having burglarized the house of a neighbour in the sanctuary, William Lovell; he claimed in another Chancery bill that the accusation was entirely false and had been trumped up. Baker, in Spelman's Reports, indicates that he was discharged from this indictment on a technicality, because there was no indication of whether the sanctuary was in a vill or hamlet, which may have been a quick way to quash the indictment.</t>
  </si>
  <si>
    <t>In the 1532 Westminster sanctuary census, Symson was named as having entered for "robbynge and spoylynge of diverse churches and other persons," and there is a pointing hand marking out this entry.</t>
  </si>
  <si>
    <t>In the 1532 Westminster sanctuary census, Vaughan was named as having entered for felony.</t>
  </si>
  <si>
    <t>In the 1532 Westminster sanctuary census, Vulstone was named as having entered for debt.</t>
  </si>
  <si>
    <t>In the 1533 Westminster sanctuary census, Philip Hy&lt;..&gt; was named as having entered - but the entry is obscured by a dark spot; it ends with the words "silver that his servant" (?).</t>
  </si>
  <si>
    <t>Coroner's memorandum that on 13 Jan. 1533 Ratclyff took the church of St. John the Baptist in Leicester. He confessed to the coroner that in early November 1532 he had been arrested on suspicion of [illegibile] and was committed to gaol in Leicester, but broke out of gaol. He abjured, was branded, and chose Beverley. He took church and abjured from the same church and on the same day as Peter Massy (ID #1196), who also chose Beverley. Neither are in Beverley sanctuary register</t>
  </si>
  <si>
    <t>Coroner's inquest 4 Mar. 1533 in the parish of St. Sepulchre, London, over the body of John Ode alias Wode, serjeant of the mace. The jurors reported that on 28 Feb. 1533, Cornwall assaulted him, with malice aforethought, and gave him a wound from which Ode perished on 3 Mar. John Stoughton was named as having aided and abetted Cornwall. The jurors reported that both Cornwall and Stoughton fled to sanctuary at Westminster, and the 1533 Westminster sanctuary census duly lists them both as having entered about early March, for murder. Ode's widow appealed Cornwall for the murder in Easter term 1533, but her suit evidently did not proceed, as a pardon for the murder was issued for Cornwall in May 1534. It took until Michaelmas 1537, however, for Cornwall to present the pardon in King's Bench for the murder, indicating perhaps some delay in his gathering of funds to pay a fine. Cornwall went on to be MP for Herefordshire in 1539, was sheriff for the county in 1547-8 and 1559-60, justice of the peace, and served the crown in a number of other capacities. He was knighted in 1544-45, following the French campaign of 1544. Note that he was the son and heir of Sir Richard Cornwall, for whom there was also a history of aristocratic violence mitigated by pardon and sanctuary: Richard Cornwall he was indicted as accessory for a murder in 1513, for which he received a pardon; at least two of the co-accused in that case -- John Raynsford (ID #1775) and Maurice Gryffyn, alias Walshman (ID #1778), who were indicted as principals in the felony -- had sought sanctuary before they too received pardons.</t>
  </si>
  <si>
    <t>Coroner's inquest 4 Mar. 1533 in the parish of St. Sepulchre, London, over the body of John Ode alias Wode, serjeant of the mace. The jurors reported that on 28 Feb. 1533, Cornwall assaulted him, with prepensed malice, and gave him a wound from which Ode perished on 3 Mar. John Stoughton, son of Gilbert Stoughton, was named as having aided and abetted Cornwall. The jurors reported that both Cornwall and Stoughton fled to sanctuary at Westminster, and the 1533 Westminster sanctuary census duly lists them both as having entered about early March, for murder. Margaret Ode, the victim's wife, appealed them both for the murder, but her suit evidently did not proceed, as Cornwall was issued a pardon in May 1534. There is no indication of what happened to Stoughton.</t>
  </si>
  <si>
    <t>Cooke or Kuke</t>
  </si>
  <si>
    <t>Coroner's memorandum 26 Sept. 1533 that Mychell took the parish church of St. Katherine Crichurch in London, confessing to the coroner that around Easter 1533 he had broken into the house of an unknown man in Brentwood, Essex, and stolen a horse worth 26s 8d. On 18 May 1533, along with others whose names he did not know, he broke into the house of an unknown man in Dartford, Kent, and stole 7s. He abjured, choosing St. Martin le Grand, and was branded. On 20 April 1537 he appeared at gaol delivery at Newgate, London, having been found in the realm, and pleaded clergy successfully. In Michaelmas 1540, the king mandated the bishop of London to deliver up the bodies of three clerks attaint: Thomas Stathom (ID #1084), William Michell, and Richard Eve or Ebe. The bishop responded that the three men had been in his custody in a certain "convict house" at Stortford, Herts., ever since they had been individually committed to his custody as clerks attaint. The three men were committed to the Marshalsea and immediately Richard Ebe was exonerated by virtue of the general pardon of 1540, but Stathom and Michell remained in prison due to defect of record. Then in Hillary 1541, the records of conviction of both having been presented, they were also exonerated by virtue of the general pardon and went sine die.</t>
  </si>
  <si>
    <t>In the 1533 Westminster sanctuary census, Wolfe was named as having entered for debt. In mid-July 1533, he (along with several conspirators, including his wife Alice) were alleged to have murdered two Italian merchants; it is likely that he, his wife, and perhaps the others re-entered the sanctuary immediately afterward, Wolfe changing his registration status from debtor to felon. This accounts for why Wolfe and his wife Alice (or the others) were not tried for the murders by the usual trial processes, because they could have pleaded sanctuary -- and, by the precedent of Maurice Bull's (ID #1177) and Nicholas Roo's (ID #1178) case in 1532, such a plea likely would have been successful. Instead, Thomas Cromwell, acting for the king, determined that they would instead be attainted by parliament for the murders (an attainder that specifically barred sanctuary as well as clergy) and they were executed, April 1534. Other references to case and its handling: BL, Cotton Vespasian F XIII, fol. 104b; Cotton Titus B I, fols. 161v, 419; TNA, C 66/672, m. 18; SP 1/77, fol. 112r; SP 1/78, fols. 34, 45-48; SP 1/79, fol. 81rv, 83r; SP 1/82, fol. 60r, 64rv; SP 1/83, fol. 47r; SP 1/163, fol. 152r; SP 1/235, fol. 350r; SP 1/238, fol. 73r; SP 3/3, fols. 96rv; SP 3/9, fol. 39; L&amp;P, 4/2:2150; 5:644; 6:334; 6:387; 6:391; 6:488-89; 6:550; 6:585-86; 7:161; &amp;:162; 7:173-74; 7:343; 12/1:513; 16:95; Add. 1/1:198; 25 Hen. VIII, c. 34, The Statutes of the Realm, 10 vols. (London: G. Eyre and A. Strahan, 1810), 3:490-91; Journal of the House of Lords (London: HMSO, 1767-1830), 64 vols., 1:61, 78-79; Muriel St. Clare Byrne, ed., The Lisle Letters, 6 vols. (1981), 2:87-88, 93; Edward Hall, Hall's Chronicle (1809), 815; Charles Wriothesley, A Chronicle of England (1875), 1:23-24; Fabyan, New Chronicles, 700; Holinshed, Chronicles, 6:937; Charles Lethbridge Kingsford, ed., Two London Chronicles from the Collections of John Stow (London: Camden Society, 1910), 8-9; Richard Grafton, An Abridgement of the Chronicles of England (1563), fol. 131v.</t>
  </si>
  <si>
    <t>1533-03-01</t>
  </si>
  <si>
    <t>1533-05-30</t>
  </si>
  <si>
    <t>1533-05-24</t>
  </si>
  <si>
    <t>1533-05-31</t>
  </si>
  <si>
    <t>1533-05-29</t>
  </si>
  <si>
    <t>1533-05-28</t>
  </si>
  <si>
    <t>1533-04-01</t>
  </si>
  <si>
    <t>1533-05-18</t>
  </si>
  <si>
    <t>1533-05-10</t>
  </si>
  <si>
    <t>Coroner's inquest at Hillington, Norf., on 23 Feb. 1534, over the body of William Smyth, carpenter. The jurors reported that Smyth assaulted Baker, and that Baker then killed him in self-defence. Another inquest, held before Thomas Wynfield, chief steward of the duke of Suffolk, in his hundred of Frebridge, indicates that Baker had assaulted Smyth (i.e. refuting self-defence). On both bills, notes at the bottom (both written by the same hand, distinct from the hands that wrote the two indictments) indicate he has fled to sanctuary (unspecified).</t>
  </si>
  <si>
    <t>Coroner's inquest 24 Jan. 1534 in the parish of All Hallows Barking in Tower ward, city of London, over the body of Herman Cooke, beer brewer. The jurors reported that on 29 Nov. 1533 in the parish of St. Gabriel Fenchurch in Langbourne ward, around 1 pm, de Lake attacked Cooke with swords and knives, and gave Cooke a wound on his hand from which he languished between 29 Nov. and 22 Jan., when he finally died. De Lake fled to Westminster following the felony. De Lake appeared in King's Bench in Trinity 1534 and presented a pardon dated 12 May 1534. Bail was provided by Everard Effamat' of London, scrivener, and John Bartilmewe of London, brewer, in case anyone appealed the death, in which case he was to be produced.</t>
  </si>
  <si>
    <t>Coroner's memorandum that on 9 Feb. 1534 John Goodman (ID #1206) and Walter Heyte (ID #1207) took the parish church of Barrington, Cambs. They confessed to the coroner that on 7 Feb. at Barrington they had stolen a horse. They abjured, were branded, and Goodman chose Beverley, and Heyte the monastery of St. John at Colchester.</t>
  </si>
  <si>
    <t>Coroner's inquest 23 Mar. 1534 at Great Bedwyn, Wilts., over the body of John Flory. The jurors reported that Eye attacked Flory with a crossbow and forked arrow and killed him; he did so at the request of his master, Thomas Essex, gentleman [whose father Sir William Essex held the manor at Great Bedwyn]. The inquest report tells a detailed story of the aftermath: at the manor house at nearby Stock, Eye washed the blood from the arrow and left it and the crossbow in his master's house where they had been before; and then Humphrey admitted to a certain Anne Hulcott of Stock, one of Thomas Essex's servants, that he had killed John Flory, and he asked her to say that she had not seen him in the house on the previous night, and asked her for something to drink, which she gave him. Afterwards, Eye fled from Stock to the house of a certain William Myldnall at Rudge in the parish of Froxfield, and there he took his long bow and went towards Littlecott, where he asked a certain Miles Atkynson where he could find Thomas Essex. And then he left from there to go to Lambourn [Berks.], to the house of Sir William Essex, knight, where he asked to speak with Thomas Essex. Essex, knowing from what John Curr his servant had told him, that Humphrey had committed the aforesaid murder, sent him an angel noble (a coin worth 7s 6d) and ordered him to go to any sanctuary, for his safety, and saying to Humphrey, "send to me word where you are staying, and I will give you something towards your support." And then Humphrey left to go to the sanctuary at Bewdley in Shropshire, where he still remains. In Trinity 1536, Thomas Essex appeared before King's Bench, and pleaded not guilty; once Humphrey was outlawed as the principal in the felony, Essex's case went to jury and he was acquitted.</t>
  </si>
  <si>
    <t>Coroner's inquest over the body of Simon Grebe of Cowbit, fisher, undertaken at Cowbit on 20 Jun. 1534, indicates that Fowler had killed Greve when they met one another by sudden chance, "called Chauncemell," at 4pm on that day. The jurors said that Fowler did not kill him with precogitated malice, but "ex casu subito." He fled immediately afterwards to the parish church, where he stayed until the coroner came to oversee his abjuration. He had 100s in goods on the day he fled, and they are now in the hands of the bailiff of the prior of the monastery at Spalding. The coroner also wrote a memorandum on 24 Jun. 1534 that Fowler took the parish church of St. Mary in Cowbit, Lincs. The memorandum indicates that he confessed to the coroner, but omits to specify the crime he committed. He abjured, was branded, and chose the sanctuary at Westminster. A subsequent process at King's Bench concerned the felony forfeiture.</t>
  </si>
  <si>
    <t xml:space="preserve">Coroner's inquest in the city of York on 14 Mar. 1534 over the body of Amery Burdett. The jurors found that Thomas Savage (ID #1209) and John Colynson (ID #1208) murdered him, and others were indicted as accessories. Savage and Colynson were said to flee to the Carmelite friars (Whitefriars) church in York. Coroner's memorandum dated 1 Jul. 1534 (three and a half months later?) stated that Colynson took the church of the Carmelites in the city of York. He confessed to the coroner that on 20 Jun. 1528 he had broken into a close and stolen a horse, the same crime, and the same date although different regnal year, as in the confession of Thomas Savage. Both Savage and Colynson abjured and chose Ripon. Both were appealed of the murder of Amery Burdett by Burdett's widow Katherine, although she did not follow through on the prosecution. Savage and Colynson were both outlawed on 20 Sept. 1535. </t>
  </si>
  <si>
    <t>Coroner's inquest at Southwark on 28 Sept. 1534 over the body of John Hudeson. The jurors report that Hudeson had been in God's peace and the king's at Southwark between 6 and 7pm when Jones assaulted and killed him. Afterwards Jones fled to the sanctuary of St. Peter's, Westminster.</t>
  </si>
  <si>
    <t>Coroner's inquest 19 Oct. 1534 in the parish of St. Andrew Holborn, London, over the body of John Yaxley of Barnard's Inn, gentleman. The jurors reported that on 18 Oct.  Yaxley had been at Barnard's Inn in God's peace and the king's when about 4pm Margettes, also of Barnard's Inn, assaulted him with precogitated malice, stabbing him in the left side of the stomach, a wound from which Yaxley died the next morning at dawn. Margettes immediately fled to Westminster Abbey. Yaxley's brother and heir Richard Yaxley appealed the murder, but Margettes could not be found to face the appeal through many terms up until Michaelmas 1539 (perhaps remaining in sanctuary at Westminster through this period?). On 8 Nov. 1546, Margettes was pardoned for the murder.</t>
  </si>
  <si>
    <t>Coroner's memorandum that on 15 Apr. 1535 Warbarton and Maxvyle took the parish church of St. Bartholomew at Layston by Buntingford, Herts. They confessed separately that on 15 Apr. they had both assaulted an unknown man, stealing four pieces of say cloth and other goods, on the high road towards London at Buntingford. They abjured, were branded, and both chose the sanctuary at Beverley. (Neither appear in the Beverley register.)</t>
  </si>
  <si>
    <t>Coroner's inquest at Shrivenham, Berks., 19 Jun. 1535, over the body of William Forde. The jurors reported that Mondy, servant of Thomas Warneford, gentleman, and [illegible], on 13 Jun. around 4pm at Shrivenham, had assaulted William Forde in Shrivenham Field, hitting him on the head with a staff, giving him a wound from which he died on 18 Jun. The jurors also reported that Thomas Pytman and John [Gylford?], also servants of Thomas Warneford, gentleman, had conducted Mondy afterwards to "the sanctuary and liberty of St. John of Jerusalem in Quenington, county Gloucester" (where there was a Hospitaller preceptory). The King's Bench controlment roll indicates that Mondy was outlawed 5 Dec. 1541.</t>
  </si>
  <si>
    <t>Coroner's inquest 6 Mar. 1536 at Wakefield, Yorks., over the body of John Jepson. The jurors reported that Philip had, on 4 Mar., attacked Jepson, giving him a wound from which he died 5 Mar. The indictment does not indicate anything about Jepson fleeing to sanctuary. Jepson appeared before the gaol delivery at York soon after, where the case was referred up to King's Bench. In Michaelmas 1536 at King's Bench, Philip pleaded sanctuary, claiming that on 4 Mar. 1536 he had taken the church of Newland in Yorkshire and openly called for the coroner. But on 5 Mar., he claimed, John Bradforth, John Peeke, and at least thirty others assaulted him there in the church with force and arms and seized him. The case was carried over from term to term at KB from Michaelmas 1536 until Trinity 1539, when he was put to bail. He did not appear at subsequent court dates and in December 1541 he was outlawed. A George Philip, perhaps his father, wrote a letter in 1535 preserved amongst Star Chamber records to someone he addresses as "his lordship," perhaps Cromwell, asking for intervention in the case as Philip's seizure from sanctuary and arraignment had been subject to undue influence from local powers, named as Master Tempes and Master Savell. George Philip indicates that Sir Richard Lyster, chief baron of the Exchequer and from a Wakefield family, had informally spoken to "his lordship" about the case, but apparently to no avail given the subsequent events.</t>
  </si>
  <si>
    <t xml:space="preserve">Coroner's inquest 8 Mar. 1536 in the parish of St. Dunstan in the East, London, over the body of Geoffrey Jones, late of the household of the king, yeoman, also late servant of Henry [Parker, keeper?] of the king's chamber. The jurors reported that on 7 Mar. 1536 around 8pm Jones was on the king's road called Tower Street, when Henry Andrewes, servant of John Daunsey, knight, feloniously assaulted him with a sword, giving him a mortal wound from which he died. He immediately fled to Westminster for sanctuary. They also said that Richard Bayly, servant of Arthur Darcy, knight, was his accessory, and that he also fled to Westminster. Both Andrews and Bayly came before King's Bench in Trinity (early July) 1536, and pleaded not guilty to the felony. They were bailed by Sir John Daunsey and Sir Arthur Darcy respectively, each for 100 marks. Andrews presented a pardon in Michaelmas 1536, the pardon dated 13 Nov. 1536. Bayly, on the other hand, skipped bail and was outlawed in due course. </t>
  </si>
  <si>
    <t xml:space="preserve">In the wake of the first stages of the Northern Rebellion, William Breyar was interrogated by Sir Edmund Walsingham, Sir William Sydney, Richard Layton, Thomas Lee, and Richard Pollard (the record of his interrogation surviving in the State Papers). He indicated that he had been in Colchester (here assumed St. John's abbey) as a sanctuary man for 14 days before Corpus Christi, then left and travelled around from place to place. He may have previously been abjured (or perhaps had abjured to St. John's), as he says that he went into the North "to be out of knowledge of men for that he was burned in the hand." </t>
  </si>
  <si>
    <t>Roland Lee, president of Welsh council, wrote to Cromwell about Lloyd and ap Eichard Hokulton, Welsh rebels who had fled to Westminster; he wanted Cromwell to extract them as he thought that they had pleaded sanctuary before and would not be able to do so again. Cromwell evidently complied, as within two weeks they were tried at Ludlow.</t>
  </si>
  <si>
    <t>Eleanor Studley, mercer's wife of London, wrote to Cromwell to complain about slanderous words that Tleude, sanctuary man, has spoken about her, indicating that the "searcher" of the Westminster sanctuary had assured her "that he will bring hym forthe at all tymes yf he be requyeryd."</t>
  </si>
  <si>
    <t>Roland Lee wrote to Cromwell saying that ap Morice Lloide had murdered a royal official sent by Lee to serve letters upon him, and then had fled to Westminster sanctuary; Lee had heard his "frendis" were minded to sue for a pardon, "which as we thinke hit were pity he shuld atteigne."</t>
  </si>
  <si>
    <t>Roland Lee and Thos Englefield wrote to Cromwell about Lloyd, a cattle thief from the Welsh marches, who had taken sanctuary at St Martin Le Grand; they asked Cromwell to try to persuade him to "forsake his sanctuary" and stand trial.</t>
  </si>
  <si>
    <t>Beverley sanctuary register records that Boulmer sought sanctuary on 12 Mar. 1537 for debt, for which he was being sued under the king's law at Westminster over divers bills of obligations.</t>
  </si>
  <si>
    <t>At Surrey gaol delivery in July 1537, Peter Reve appeared, having been indicted for breaking into the house and close of John Harryson at Peckham, Surrey, on 3 May 1537, stealing various pieces of clothing worth about 8s., and a chest with 10s in money. His case was referred to King's Bench in Michaelmas 1537, where he pleaded sanctuary. He said that on 4 May 1537 he had taken the church of St. George in Southwark for the aforesaid felony and called for the coroner, but that on 5 May Thomas Jude, Richard Clodd, John Harris, and others - 30 men altogether - dragged him from the sanctuary. The king's attorney requested until Hillary 1538 to respond; it is unclear what happened at that point, but the King's Bench controlment roll indicates that Reve later pleaded the general pardon of 1540 and went sine die.</t>
  </si>
  <si>
    <t>Coroner's inquest 10 Dec. 1537 at Southwark over the body of John Brydon of Southwark, baker. The jurors reported that on 9 Dec. 1537 Brydon was in St. Mary Overey church in God's peace and the king's between 10 and 11 am when Sandes, with precogiated malice, attacked him with a sword, wounding him in the thigh and killing him immediately. Sandes then fled immediately to Westminster. In Hillary 1539 Sandes appeared and pleaded not guilty, and was bailed to William Pykeryng of the king's household, esquire, Thomas Edgar of the king's household, esquire, and Robert Barkenald of the king's household, esquire. The King's Bench controlment roll indicates that he was arrested again for the felony in Trinity 1540 but when brought before KB he was exonerated because he had been bailed "de die in die" (thus indefinitely?). There is no further process found in King's Bench. Sandes may be the same as John Sandys, younger son of Lord Sandys. By July 1539 the son of Lord Sandys was a deputy of Guisnes Castle (Lord Sandys being its governor); a 1536 letter now in the State Papers indicates that this son was something of a trial to his father. This would account for the high-ranking bailors; it would not, however, account for his giving his status as "yeoman," so they may be two different men.</t>
  </si>
  <si>
    <t>Thomas, abbot of Beaulieu, wrote to Cromwell in answer to a command to "deliver the body" of Florentine James Mangini. He says he would have done this "gladlye," but Mangini had departed from the sanctuary privily before this could be done. Mangini hid in woods and bushes and was eventually found in a hay barn and delivered up within a week to Cromwell. Neither Mangini's reason for sanctuary-seeking, or the reason for the abbot's ready surrender of the seeker to Cromwell is clear.</t>
  </si>
  <si>
    <t>Durham sanctuary register indicates that on 25 Jul. 1517, Beele, George Reveley, William Reveley, Archibald Reveley, and John Reveley killed Thomas Reveley and Thomas Boynde at Wandon (Warenton?) in the territory of Fowberry, Northumberland. The Reveleys (ID #252, #253, #254, and #249) took sanctuary at Durham in early August and November 1517, but in a "bill of information" in the State Papers reporting to Wolsey on murders in Northumberland, Beele was noted as having fled to Scotland. In September 1537 Beele returned to England and appears to have taken sanctuary at Durham. Enquiries were made - surviving in the State Papers - regarding whether his time in Scotland constituted treason and thus justified stripping his sanctuary privilege.</t>
  </si>
  <si>
    <t>Foteman was appealed as the principal felon, one of a large number of men indicted, for the murder of William Jackson in 1537 in a gentry feud. One of the accessories was indicted for having provided Foteman (who allegedly struck the fatal blow) with a horse to flee from Gloucs. to Westminster to take sanctuary there. Foteman was allegedly in service, at one remove, from Sir John Brydges (see ODNB), lord of the manor of Coberley and man of power both at court and in Gloucestershire. Foteman was still in sanctuary as late as October 1539: Sir John Huddleston wrote to Cromwell in June and October 1539 regarding the murder of Jackson, one of his servants; Huddleston wanted Foteman extracted from the sanctuary and sent into Gloucestershire to stand trial there (the other man indicted had had his case "removyd up un to the kyngis bench by the kyngis wrytt to the intent that he schall be savyd, the wyche where grett pettye.") Cromwell did not (or could not) comply with Huddleston's request, however, and in March 1540, Foteman was outlawed. In 1542, a Thomas Hendley of Westminster, alias Foteman was arrested and brought to King's Bench, but alleged that he was not the same Thomas Foteman. Jackson's widow argued that he was the same man, and the question was to be put to a jury in Gloucestershire, but no further records found.</t>
  </si>
  <si>
    <t>Coroner's inquest 29 Mar. 1538 in the sanctuary of St. Martin le Grand over the body of John Flynt alias Cutler. The jurors reported that Edward Wolffe had come to St. Martin's at 2pm to go to the stall and workshop of Peter Goldsmith, when Flynt attacked him. In self-defence, Wolffe struck back and gave Cutler a mortal wound in the chest with a glaive. There is no indication on this indictment that Wolffe fled to sanctuary; evidence for that is from a letter to Lady Lisle written by Thomas Warley, dated 7 Apr. 1538, about a week later. He said that Wolfe, "the Earl of Hertford's servant, fought with a master of fence in St. Martin's and killed him, and is now in sanctuary at Westminster." (The Earl of Hertford was Edward Seymour.) Wolffe appeared in King's Bench on 7 Jun. 1538 and presented a pardon from the king, dated 1 Jun. 1538. This swift path to a pardon was no doubt facilitated both by the work of his patron and the self-defence scenario. Wolffe appears still to have been in the service of Edward Seymour in 1541, and by the reign of Edward VI was in the King’s Privy Chamber, apparently still a client of Seymour (by then Protector Somerset).</t>
  </si>
  <si>
    <t>A record of gaol delivery at Lewes in Surrey, 1 Dec. 1539, submitted to King's Bench, indicates that Tykemor was arraigned on a homicide indicment for killing George Smyther at Rusper, Sussex, on 1 Apr. 1539. At Lewes gaol delivery, he pleaded sanctuary, claiming that he had been dragged out of parish church of Newdigate by John Kep, Thomas Gardyner, and another thirty people. At gaol delivery in Surrey, the justices referred matter to KB; he was committed to the Marshalsea prison by Trinity 1540 but no record located of further resolution.</t>
  </si>
  <si>
    <t>Coroner’s inquest 15 Apr. 1539 in the parish of St. Giles without Cripplegate, over Ralph Holcrofte, gentleman, of London. The jurors reported that there was a quarrel between Sir John Done of Utkinton, Cheshire and Thomas Holcroft of London, esquire; the victim was Thomas Holcroft's servant. The jurors said that Done had been in St. Paul’s cathedral, along with his retainers John Lloyd, Richard Hoknell and William Ryder, meeting with Leonard Veale, servant of Charles Brandon, the duke of Suffolk (Veale apparently played no role in what followed). Holcroft and his men were also in the cathedral, and as Done left, he and his retinue confronted Done on the steps of the cathedral. In the ensuing affray, Ralph Holcroft was fatally wounded by William Ryder. The coroner’s inquest jurors indicated that Done and his men fled to Westminster for sanctuary. The victim's brother Geoffrey Holcroft appealed the murder in Hillary 1540, and his suit told a different story: that Ralph Holcroft had been peacefully walking through Paul's churchyard when he was suddenly beset by Done and the others, who had lain in wait for him and killed him. Precisely what happened following this quarrel is unclear. In July 1539 Sir John Done, along with Thomas Holcroft, was named as JP for Cheshire, suggesting that the indictment was not proceeding. Following Geoffrey Holcroft's appeal in Hillary 1540, Done, Lloyd, and Hoknell were bailed (Ryder may have been at large, perhaps still in sanctuary). From Easter to Michaelmas 1540 Geoffrey Holcroft's appeal proceeded, although when the issue was to be put to a jury Holcroft defaulted on the suit, at which point the king's attorney indicated that the king accepted all the accused's (including Ryder's) not guilty pleas, and they were free to go. In Nov. 1540, the records of the king's council recorded an arbitrated settlement between Done and Holcroft (with no indication of the nature of their quarrel). Both Holcroft and Done went on to serve as MPs and each was active in royal service. As Done was the son-in-law of Sir Randall Mainwaring of Over Peover, patron of Randall Mainwaring of Swanley, it is likely that the quarrel between Done and Holcroft related to the apparent assassination earlier that year of Richard Cholmeley, also in St. Paul’s churchyard, by members of Mainwaring's affinity (see seeker IDs #1073-1077), who likewise fled to sanctuary.</t>
  </si>
  <si>
    <t>King's Bench indictment files and the coram rege roll indicate that Brewce was being held in Colchester after having claimed clergy for a burglary charge in Feb. 1539, a plea that had been disputed by his victim, who claimed that Brewce was a bigamist and thus could not have the benefit. As the bigamy allegation was investigated, the case was carried over to the Michaelmas term and Brewce remained in Colchester castle, but somehow Brewce escaped custody and took sanctuary at the Hospitaller house of St. John of Jerusalem in Clerkenwell. He claims that he took sanctuary there on the morning of 9 Oct., but by 9 or 10 o'clock on that morning he was seized by "a certain Amadas, gentleman," and others. Brought before the justices at King's Bench at Westminster, he made his sanctuary plea, but the attorney general, John Baker, said that the plea was insufficient in law. The justices took it under advisement but returned on 1 Dec. with the judgment that the plea was indeed insufficient, and Brewce was sentenced to hang.</t>
  </si>
  <si>
    <t>Coroner's inquest at Southwark "within the verge," 14 Mar. 1541, over the body of Nicholas Grene of London, yeoman. Jurors reported that on 13 Mar. 1541, about 6pm, Whitfield assaulted Grene and killed him. Afterwards, Whitfield fled to sanctuary at Westminster. (An inventory of Whitfield's chattels is attached.) In Michaelmas term 1542, Whitfield came before King's Bench and went sine die because of a defect on the indictment, that Whitfield was not sufficiently identified by name, occupation, and town as per the Statute of Additions (although in the indictment, which was recorded just above on the roll, Whitfield was indeed so identified).</t>
  </si>
  <si>
    <t>In a Chancery bill, John Dormer complained that Nicholas Armarad was indebted to Dormer by £15 17s 6d for certain merchandise. Dormer sued him in Exchequer, and when Armarad failed to appear, the sheriff of Shropshire was issued a writ to arrest him by the fortnight after Easter, 1542. The sheriff's servant, hearing that he was in Wribbenhall, Worcs., went to arrest him, but the constable of Wribbenhall craftily arranged for Armarad to be conveyed to Bewdley, which (Dormer writes) "a Towne priveleged for dett, in such wise that no man being within the lymytes and procynct of the same Towne shalbe arrestid for any dett." Armarad remained inaccessible in the town, and thus Dormer sought a subpoena to be issued to the constable to answer to the matter.</t>
  </si>
  <si>
    <t>In a private petition written by Henry Bennett of Westminster, merchant tailor, to Anthony Denny, Bennett said that he had been forced, along with three other men, to stand as surety for one William Lane of Westminster, who subsequently defaulted on his debt of £80, leaving the four guarantors liable. Bennett mentions that another of the guarantors, Mote, had taken sanctuary to escape arrest, presumably at Westminster.</t>
  </si>
  <si>
    <t xml:space="preserve">Chronicler Henry Machyn recorded on 25 May 1556 that "my Lord Darcy's son" (George Darcy) had slain Mr. West, esq., near Rotherham, Yorks. On 6 Dec. 1556, Machyn reported that the abbot of Westminster went on procession with his convent, and preceding him went "all the sanctuary men with cross keys on their garments." Amongst them was Lord Darcy's son, who was penitentially whipped in the procession for the killing of West. Machyn's last entry regarding Darcy indicated that on 10 Feb. 1558 Darcy was arraigned at Westminster for West's death: there Machyn gave details, indicating that Darcy and forty armed men set upon West and his six men as he was coming from Rotherham Fair, and shamefully murdered him. Machyn said "there were before the King's Bench bar certain men did wage battle with him to fight with combat on a day set." This suggests a trial by battle? A bid to settle the feud privately? The murder of West by Darcy inspired a ballad (see notes to the 19th-century edition of Machyn's diary, at http://www.british-history.ac.uk/camden-record-soc/vol42/pp347-355). </t>
  </si>
  <si>
    <t>A coroner's inquest 6 Nov. 1556 at Westminster over the body of John Obett of Westminster, yeoman. The jurors reported that on 5 Nov. between 11 and 12 noon, Elles, one of the scholars at the common school of the city of Westminster, coming from the school along with the other pupils by Westminster Hall, saw certain maps and charts that Obett had for sale. Obett told the boys to get away, and Elles and Obett began to exchange opprobrious words. Obett picked up a small rock and threw it at the boys, and hit Elles on the back of his leg, and Elles picked up the rock and threw it back at Obett, and hit him on the ear, giving him a mortal wound from which Obett immediately died. Thus the jurors found that Elles had killed Obett by chance medley. Immediately Elles fled to the sanctuary of the blessed Peter at Westminster, and there he remained. The chronicler Machyn also mentioned this case: when he noted that on 6 Dec. 1556 the abbot went in procession with the sanctuary men preceding him, amongst them was one who "killed a big boy that sold papers and printed books, with the hurling of a stone, hitting him under the ear in Westminster Hall. The boy was one of the children that was at the school there in the abbey. The boy is a hosier's son above London Stone" (at Cannon Street in the city).</t>
  </si>
  <si>
    <t>Coroner's inquest at St. Clement Danes within the liberty of the city of Westminster, 14 Apr. 1557, over the body of William Stokesly of London, gentleman. The jurors reported that Kerle on that day had, with force and arms, "seduced by diabolical instigation," attacked William Stokesly between three and four in the afternoon, with the intention of killing him, which he did. The jurors also said that afterwards Kerle fled to the sanctuary of St. Peter at Westminster, and remained there. The record also includes a note in a different hand indicating that at the sessions held on 7 Sept. 1562 before the mayor of the City of London, Kerle put himself on the country and was found not guilty. Moreover, the jurors said that a certain James Hamms killed the aforesaid William Stokesley.</t>
  </si>
  <si>
    <t>Beverley sanctuary register records that Appulby sought sanctuary on 26 Nov. [blank] Hen. VIII, for debt.</t>
  </si>
  <si>
    <t>Beverley sanctuary register records that Connyers sought sanctuary on 10 Mar. [?] Hen. VIII, for debt.</t>
  </si>
  <si>
    <t>In an undated [temp. Henry VIII] writ to the abbot of Beaulieu, the king's council required him to hand over certain "coffers and chests" in which there were documents as well as money, plate, and jewels, which had been left there (or so the councillors were "credibly enfourmed") by two sanctuary men, "oone Messaunger and Robyns, oderwise called Robinson," after they had departed from the sanctuary.</t>
  </si>
  <si>
    <t>1532-12-01</t>
  </si>
  <si>
    <t>1532-06-01</t>
  </si>
  <si>
    <t>Case ID</t>
  </si>
  <si>
    <r>
      <t xml:space="preserve">At Buckinghamshire gaol delivery at Aylesbury, 6 Mar. 1507, Bradbury was indicted along with John a Plough (ID #1118) for having broken into the house and close of Joan Iwardeby at Quainton in Bucks., stealing goods belonging to Ellen Cutlard. Both Bradbury and a Plough pleaded sanctuary, Bradbury stating that he had been taken by force out of "the sanctuary of St. Martin at Hoddesdon," a manor in Hertfordshire formerly belonging to St. Martin le Grand and after 1503 belonging to Westminster abbey (see </t>
    </r>
    <r>
      <rPr>
        <i/>
        <sz val="10"/>
        <color theme="1"/>
        <rFont val="Calibri"/>
        <scheme val="minor"/>
      </rPr>
      <t>VCH London</t>
    </r>
    <r>
      <rPr>
        <sz val="10"/>
        <color theme="1"/>
        <rFont val="Calibri"/>
        <family val="2"/>
        <scheme val="minor"/>
      </rPr>
      <t>, 1:555-66, http://www.british-history.ac.uk/vch/london/vol1/pp555-566). In Trinity 1507, Bradbury made the same plea before King's Bench, rehearsing the basis of the tradition of sanctuary privileges on the manor as formerly a holding of St. Martin le Grand and now as property of the abbot of Westminster. The king's attorney disputed this claim and the Abbot of Westminster was required by writ to respond, which he eventually did in Easter term 1508, when he disavowed any sanctuary privilege for Hoddesdon. Bradbury then pleaded not guilty; to be put to jury but no verdict on record.</t>
    </r>
  </si>
  <si>
    <r>
      <t xml:space="preserve">Savell appeared at gaol delivery at Newgate on 7 Nov. 1511, and when asked to respond to an indictment of robbing Richard Holmes at Westminster of 2s 8d on 4 Aug. 1511, he pleaded sanctuary, claiming that the had been seized from a house on St. John's Street in the tenure of the Hospital of St. John of Jerusalem in Clerkenwell. The king's attorney responded that he was at large outside sanctuary; the jury found he was not in sanctuary and that he was guilty of felony. He then pleaded clergy, but the king's attorney claimed that he had a previous felony conviction, and so he was remanded to prison, pleaded clergy again on his next appearance, this time successfully (no record of previous felony conviction located), and delivered to the custody of the ordinary. This was in fact not his first clergy claim -- he </t>
    </r>
    <r>
      <rPr>
        <i/>
        <sz val="10"/>
        <color theme="1"/>
        <rFont val="Calibri"/>
        <scheme val="minor"/>
      </rPr>
      <t>had</t>
    </r>
    <r>
      <rPr>
        <sz val="10"/>
        <color theme="1"/>
        <rFont val="Calibri"/>
        <family val="2"/>
        <scheme val="minor"/>
      </rPr>
      <t xml:space="preserve"> pleaded clergy, apparently unsuccessfully, in 1502, although he somehow escaped the noose at that point. Later, in 1516, he was indicted again for robbery along with Strand sanctuary-claimants (ID #1137, 1138, 1139), and on that occasion he was finally sentenced to hang.</t>
    </r>
  </si>
  <si>
    <r>
      <t xml:space="preserve">In Star Chamber between 1514 and 1521, Richard Vynes, bailiff of the sanctuary of St. John's Abbey in Colchester, sued Sir John Raynsford and his son John Jr., alleging that the younger Raynsford (ID #1775) and several of his servants were responsible for the homicide of Brasebrigge. Vynes indicated that Brasebrigge had been in sanctuary </t>
    </r>
    <r>
      <rPr>
        <sz val="10"/>
        <color theme="1"/>
        <rFont val="Calibri"/>
        <family val="2"/>
        <scheme val="minor"/>
      </rPr>
      <t xml:space="preserve">between 1511 and 1513 for the homicide of a servant of George Talbot, earl of Shrewsbury. One of Raynsford's servants, Maurice Gryffyn [ID #1778 and #1779), already a sanctuary man in St. John's, fled following Brasebrigge's killing to a nearby parish church and abjured. Raynsford - so Vynes complained - remained unindicted for the homicide because of the power of his father, Sir John Raynsford. </t>
    </r>
  </si>
  <si>
    <r>
      <t xml:space="preserve">According to the submission from the City of London in the enquiry into St. Martin's bounds in 1535, in 1528-1529 a man named Griffith was forcibly removed from a house in St. Martin's lane to stand trial at Newgate. He pleaded sanctuary, but the jury found that the house from which he was taken was not sanctuary, and he was hanged. Another witness referred perhaps to the same case, although he gave no name or date; he said that a sanctuary man who had taken the privilege for theft from the Sun Tavern at Cripplegate was drinking in the back "parlour" of a tavern (the Bull's Head) at the southwestern corner of St. Martin's lane. He was dragged from that parlour by the sheriff's men and later hanged. The sanctuary status of that back drinking room was disputed as it stood on the boundary (see McSheffrey, </t>
    </r>
    <r>
      <rPr>
        <i/>
        <sz val="10"/>
        <color theme="1"/>
        <rFont val="Calibri"/>
        <scheme val="minor"/>
      </rPr>
      <t>SS</t>
    </r>
    <r>
      <rPr>
        <sz val="10"/>
        <color theme="1"/>
        <rFont val="Calibri"/>
        <family val="2"/>
        <scheme val="minor"/>
      </rPr>
      <t>, ch. 5).</t>
    </r>
  </si>
  <si>
    <r>
      <t>Coroner's inquest on 10 Sept. 1533 at Chichester over the body of William Skinner alias Hebbyns, late servant of William, bishop of Chichester. The jurors reported that on 7 Sept. 1533 Skinner, Edward Holand, and others were in God's peace and the king's at an inn called the White Horse, drinking, and around 1 pm Holand left the inn and went towards the city's green [</t>
    </r>
    <r>
      <rPr>
        <i/>
        <sz val="10"/>
        <color theme="1"/>
        <rFont val="Calibri"/>
        <scheme val="minor"/>
      </rPr>
      <t>plateam</t>
    </r>
    <r>
      <rPr>
        <sz val="10"/>
        <color theme="1"/>
        <rFont val="Calibri"/>
        <family val="2"/>
        <scheme val="minor"/>
      </rPr>
      <t xml:space="preserve">]; Skinner, seeing him, followed him, took out his sword, and assaulted Edward. Thus Edward, forced to defend himself, fled until he could flee no more and then killed Skinner. Immediately after the killing, Holand fled to the Blackfriars' church in Chichester. A coroner's memorandum also dated 10 Sept. 1533 reported that Holand had taken the Blackfriars' church in Chichester, confessing that on 5 Sept. 1533 [sic] Holand attacked William Skinner in the middle of the night, hitting him with a great stone on the head, giving him a wound from which he died on 7 Sept. He abjured, choosing [the placename filled in by another hand] "Bewdeley." This is likely - by geographical proximity - Beaulieu Abbey in Hants rather than Bewdley, Shropshire. The differences between the two different reports of the death are curious; the memorandum of abjuration has a number of elements left blank, including in some cases the dates. Although both these coroners' functions were said to have been fulfilled on the same day in Chichester, these documents were filled out in the first case (the inquest over the body) by Richard Awdeley, and in the second case (the memo of abjuration) by William Royse and John Creseweller. </t>
    </r>
  </si>
  <si>
    <r>
      <t xml:space="preserve">At the end of March 1538 the king gave a commission to Sir Anthony Fitzherbert, justice of the court of Common Pleas, and Reginald Digby, Warwickshire gentleman, both JPs for Warwickshire, to determine what had happened to money stolen the previous Nov. from Dr. Richard Croke, chaplain to the king. The commission indicated that Hugh Harvey, servant of the innkeeper at the Goat Inn on the Strand, near Westminster, had robbed Dr. Croke's servant of some £8, and that he had also robbed his employer, the Goat landlord. He had then escaped from Middlesex to the sanctuary at Knowle (a manor of Westminster abbey). Harvey, according to the testimony to the commissioners, had arrived there in November 1537 but did not immediately claim sanctuary, taking the privilege only after men acting for Dr. Croke tried to place him under arrest. Those acting for Dr. Croke claimed he was ineligible for the privilege of sanctuary as he was indicted for having stolen from his master, a crime which had recently been defined by the 1536 statute 27 Hen. VIII, c. 17 as ineligible for sanctuary. Harvey admitted the robbery of Dr. Croke's servant but denied stealing from his own employer. After a good deal of discussion, Dr. Croke's friends departed and Harvey became a sanctuary man. He stayed in Knowle for about two weeks and then left, and was not heard from again. The evidence gathered for the commission reveals a good deal about the workings of this small sanctuary in the later 1530s (see McSheffrey, </t>
    </r>
    <r>
      <rPr>
        <i/>
        <sz val="10"/>
        <color theme="1"/>
        <rFont val="Calibri"/>
        <scheme val="minor"/>
      </rPr>
      <t>SS</t>
    </r>
    <r>
      <rPr>
        <sz val="10"/>
        <color theme="1"/>
        <rFont val="Calibri"/>
        <family val="2"/>
        <scheme val="minor"/>
      </rPr>
      <t>, ch. 6, for a detailed discussion of this case).</t>
    </r>
  </si>
  <si>
    <r>
      <t xml:space="preserve">Coroner’s inquest convened 10 Feb. 1539 in St. Gregory’s parish in London over the body of Richard Cholmeley, gentleman. The jurors reported that on 31 Jan. 1539 at 9 am, Cholmeley had been attacked and killed in the churchyard of St. Paul’s cathedral by five men, John Mainwaring, Robert Jones, Thomas Potter, William Edwards, and Hugh Griffith. They gave him a wound on the back of his head that penetrated to his brain, from which wound he died on 9 Feb. Following their deeds, the jurors reported, the perpetrators fled. The jurors also reported that the killing had been commissioned by another party, Randall Mainwaring, gentleman, of Swanley, Cheshire. The King’s Bench coram rege roll records the appearance at London gaol delivery on 15 Feb. 1539 of the five perpetrators. John Mainwaring pleaded sanctuary, indicating that following the killing he and the others had fled to Westminster, but that shortly before their appearance at the London gaol delivery they had all been seized on the orders of Thomas Cromwell and brought before the court. Mainwaring prayed to be restored; his fellows all merely “trusted to God” that they would have their privilege. As Cromwell was amongst the justices at gaol delivery to whom Mainwaring and the others made this plea, it is no surprise – although contrary to the established law of the time – that Mainwaring and the others were refused (their pleas ruled insufficient in law). They were summarily pronounced guilty (their cases were not put to a jury) and they were hanged. When Randall Mainwaring faced his charge as accessory in Michaelmas 1539, he was acquitted by a jury. Cholmeley’s death came as part of a Cheshire feud, both factional and personal: Cholmely was Randall Mainwaring’s brother-in-law, and they were on opposite sides in a violent dispute in that county in the later 1530s. See McSheffrey, </t>
    </r>
    <r>
      <rPr>
        <i/>
        <sz val="10"/>
        <color theme="1"/>
        <rFont val="Calibri"/>
        <scheme val="minor"/>
      </rPr>
      <t>SS</t>
    </r>
    <r>
      <rPr>
        <sz val="10"/>
        <color theme="1"/>
        <rFont val="Calibri"/>
        <family val="2"/>
        <scheme val="minor"/>
      </rPr>
      <t>, ch. 7, for a full discussion of this case and the significance of this breach of sanctuary.</t>
    </r>
  </si>
  <si>
    <r>
      <t xml:space="preserve">TNA, KB 27/1020, plea m. 60, transcribed in Baker, Caryll's Reports, 714; McSheffrey, </t>
    </r>
    <r>
      <rPr>
        <i/>
        <sz val="12"/>
        <color theme="1"/>
        <rFont val="Calibri"/>
        <scheme val="minor"/>
      </rPr>
      <t>SS</t>
    </r>
    <r>
      <rPr>
        <sz val="12"/>
        <color theme="1"/>
        <rFont val="Calibri"/>
        <family val="2"/>
        <scheme val="minor"/>
      </rPr>
      <t>, 98</t>
    </r>
  </si>
  <si>
    <t>TNA, KB, 9/977, mm. 17-18; KB 27/1100, rex m. 3; KB 27/1101, rex m. 1; KB 29/169, m. 14d, 19; L&amp;P, 11:490; ; McSheffrey, SS, 194</t>
  </si>
  <si>
    <t>TNA, C 1/207/59; Great White Book of Bristol, 43-67; Fleming, "Conflict"; McSheffrey, SS, 94-95</t>
  </si>
  <si>
    <t>TNA, KB 9/554, m. 90; TNA, KB 29/176, m. 3d; McSheffrey, SS, 196</t>
  </si>
  <si>
    <t>TNA, KB 9/78, mm. 8-9, 19, 20-21; KB 27/931, rex m. 6; KB 15/42, fols. 73r-75r; Great Chronicle of London, 250; McSheffrey, SS, 49</t>
  </si>
  <si>
    <t>TNA, STAC 2/20/323, mm 29–30; BL, Cotton Nero E VI, Hospitaller Cartulary, fol. 93r, transcribed in Thomas Edlyne Tomlins, Yseldon: A Perambulation of Islington (London, 1858), pp 143–5;  L&amp;P, 1:204; McSheffrey, SS, 51, 130</t>
  </si>
  <si>
    <t>Warkworth, Chronicle, 18-19; McSheffrey, SS, 46, 77</t>
  </si>
  <si>
    <t>WAM, Book 5, fols. 41r-64r; LMA, Letter Book K, fol. 189r (CLBK, 242); McSheffrey, SS, 70</t>
  </si>
  <si>
    <t>TNA, C 24/3, "Abbas," mm. 15-16, 16-17; STAC 2/23/266, mm. 56-60, 61-64; STAC 2/20/323, mm. 19-23; McSheffrey, SS, 49, 130, 133</t>
  </si>
  <si>
    <t>BL, Cotton Nero E.VI, Cartulary of St. John of Jerusalem in England, fol. 54rv; TNA, KB 27/1020, plea m. 60, transcribed in Baker, Caryll's Reports, 714; McSheffrey, SS, 95-96</t>
  </si>
  <si>
    <t xml:space="preserve">TNA, KB 9/444, m. 22; KB 27/984, rex m. 8; KB 29/136, mm. 26, 41d; Baker, Caryll's Reports, 553-55; McSheffrey, SS, 105 </t>
  </si>
  <si>
    <t>TNA, KB 9/501/2, m. 24; KB 27/1063, rex m. 3; McSheffrey, SS, 106</t>
  </si>
  <si>
    <t>TNA, KB 27/898, rex m 7d; PROME, 1485-11, 6:291-92; McSheffrey, SS, 46</t>
  </si>
  <si>
    <t>STAC 2/18/283; 2/20/26; 2/20/100; McSheffrey, SS, 185-6</t>
  </si>
  <si>
    <t>TNA, KB 9/548, mm. 188-89; KB 29/172, m. 22d, 31d; KB 27/1113, rex m. 5; McSheffrey, SS, 135, 178</t>
  </si>
  <si>
    <t>TNA, KB 27/1075, rex m. 4; KB 29/162, mm. 3, 5d, 6d; SP 1/238, fols. 72-73; SP 1/124, fol. 204r; SP 1/125, fols. 40r-41r; KB 9/975, mm. 134, 235-38; McSheffrey, SS, 169, 174-77</t>
  </si>
  <si>
    <t>TNA, KB 27/1026, plea m. 27; reference from Baker, Spelman's Reports, intro 344; McSheffrey, SS, 102-3</t>
  </si>
  <si>
    <t>TNA, KB 9/457, m. 76; KB 29/143, m. 4; McSheffrey, SS, 97</t>
  </si>
  <si>
    <t>TNA, KB 9/544, m. 157; KB 9/548, mm. 159-60; TNA, KB 27/1113, rex m. 6; KB 29/172, m. 23d; McSheffrey, SS, 177</t>
  </si>
  <si>
    <t>WAM, Book 5, fols. 66rv; CPR 1446-52, 424; McSheffrey, SS, 46, 77</t>
  </si>
  <si>
    <t>Coly</t>
  </si>
  <si>
    <t>In a Chancery bill, Henry Garratson, a Dutchman living in St. Martin le Grand, complained that the sanctuary's constable, Hugh Payne, harassed him, and that Henry Coly, "sanctuary man," participated in roughing him up. The Chancery petition dates from between 1529 and 1532, with the early 1530s most likely as a date.</t>
  </si>
  <si>
    <r>
      <t xml:space="preserve">TNA, C 1/636/18; McSheffrey, </t>
    </r>
    <r>
      <rPr>
        <i/>
        <sz val="12"/>
        <color theme="1"/>
        <rFont val="Calibri"/>
        <scheme val="minor"/>
      </rPr>
      <t>SS</t>
    </r>
    <r>
      <rPr>
        <sz val="12"/>
        <color theme="1"/>
        <rFont val="Calibri"/>
        <family val="2"/>
        <scheme val="minor"/>
      </rPr>
      <t>, 121</t>
    </r>
  </si>
  <si>
    <t>1642</t>
  </si>
  <si>
    <t>Cornwall</t>
  </si>
  <si>
    <r>
      <t xml:space="preserve">TNA, KB 9/523, mm. 105-6; KB 27/1087, plea m. 17; KB 27/1105, rex m. 2; TNA, KB 29/166, m. i, 1; SP 1/67, fol. 84 (L&amp;P, 5:208); SP 1/238, fols. 72-73; A. J. Edwards, "Cornwall, George," HPO; McSheffrey, </t>
    </r>
    <r>
      <rPr>
        <i/>
        <sz val="12"/>
        <color theme="1"/>
        <rFont val="Calibri"/>
        <scheme val="minor"/>
      </rPr>
      <t>SS</t>
    </r>
    <r>
      <rPr>
        <sz val="12"/>
        <color theme="1"/>
        <rFont val="Calibri"/>
        <family val="2"/>
        <scheme val="minor"/>
      </rPr>
      <t>, 181-84, 194</t>
    </r>
  </si>
  <si>
    <r>
      <t xml:space="preserve">TNA, KB 9/550, m. 52; McSheffrey, </t>
    </r>
    <r>
      <rPr>
        <i/>
        <sz val="12"/>
        <color theme="1"/>
        <rFont val="Calibri"/>
        <scheme val="minor"/>
      </rPr>
      <t>SS</t>
    </r>
    <r>
      <rPr>
        <sz val="12"/>
        <color theme="1"/>
        <rFont val="Calibri"/>
        <family val="2"/>
        <scheme val="minor"/>
      </rPr>
      <t>, 196</t>
    </r>
  </si>
  <si>
    <t>TNA, C 1/64/120; C 1/37/8; McSheffrey, SS, 92</t>
  </si>
  <si>
    <t>TNA, KB 9/187, mm 49-50; McSheffrey, SS, 132</t>
  </si>
  <si>
    <t>CPR 1485-94, 26; McSheffrey, SS, 48</t>
  </si>
  <si>
    <t>TNA, KB 9/228/1, mm. 26-27; KB 27/705, m. 24; KB 29/69, m. 16; McSheffrey, SS, 64</t>
  </si>
  <si>
    <t>TNA, KB 9/519, m. 147; TNA, KB 27/1084, rex m. 7; KB 29/165, mm. 1, 10, 19d; Baker, Spelman's Reports, 1:49, 2:278-80; McSheffrey, SS, 8, 92, 107</t>
  </si>
  <si>
    <t>SDSB, 76; McSheffrey, SS, 144</t>
  </si>
  <si>
    <t xml:space="preserve">TNA, KB 9/545, mm. 87-90; KB 29/161, m. 1d; KB 27/1115, plea m. 21; LMA, Rep. 10, fol. 95r; L&amp;P, 14/1:584-85; 15:348; Nicolas, Proceedings Privy Council, 7:87; N. M. Fuidge, "Done, Sir John," HPO; R. J.W. Swales, "Holcroft, Sir Thomas," HPO; McSheffrey, SS, 170-79, 180, 182 </t>
  </si>
  <si>
    <t>Vergil, English History, 127; McSheffrey, SS, 45</t>
  </si>
  <si>
    <t>In a letter to Sir John (II) Paston written between July and October 1468, he asked Paston "to see me sumwhat rewardid for my labour in the grete booke which I wright vnto your seide gode maistirship." Although he has asked Sir John's agent for money, it appears that the message is not being passed on to Sir John himself. "...and God knowith I ly in seintwarye at grete coste and amonges right vnresonable askers." There is no indication which sanctuary he was in (likely Westminster or SMLG), nor the reason, although the context makes debt by far the most likely cause.</t>
  </si>
  <si>
    <r>
      <t xml:space="preserve">Paston Letters, 2:387; McSheffrey, </t>
    </r>
    <r>
      <rPr>
        <i/>
        <sz val="12"/>
        <color theme="1"/>
        <rFont val="Calibri"/>
        <scheme val="minor"/>
      </rPr>
      <t>SS</t>
    </r>
    <r>
      <rPr>
        <sz val="12"/>
        <color theme="1"/>
        <rFont val="Calibri"/>
        <family val="2"/>
        <scheme val="minor"/>
      </rPr>
      <t>, 43</t>
    </r>
  </si>
  <si>
    <t>Ebesham</t>
  </si>
  <si>
    <t>1643</t>
  </si>
  <si>
    <r>
      <t xml:space="preserve">Vergil, English History, 148; McSheffrey, </t>
    </r>
    <r>
      <rPr>
        <i/>
        <sz val="12"/>
        <color theme="1"/>
        <rFont val="Calibri"/>
        <scheme val="minor"/>
      </rPr>
      <t>SS</t>
    </r>
    <r>
      <rPr>
        <sz val="12"/>
        <color theme="1"/>
        <rFont val="Calibri"/>
        <family val="2"/>
        <scheme val="minor"/>
      </rPr>
      <t>, 45</t>
    </r>
  </si>
  <si>
    <t>Paston Letters, 1:564; Great Chronicle of London, 213-13; Fabyan, New Chronicles, 568-60, 668; Vergil, English History, 133, 175-78, 210; McSheffrey, SS, 45-47</t>
  </si>
  <si>
    <t>Vergil, English History, 148; McSheffrey, SS, 45</t>
  </si>
  <si>
    <t>TNA, KB 9/529, m. 162; KB 27/1100, rex m. 1; McSheffrey, SS, 181-2</t>
  </si>
  <si>
    <t>TNA, KB 9/541, m. 76; KB 27/1106, plea m. 21; KB 29/172, m. 3d; KB 27/1123, plea m. 111; SP 1/152, fol. 46 (L&amp;P, 14/1:496); SP 1/154, fol. 53 (L&amp;P, 14/2:145); Baker, Spelman's Reports, 1:62-63; McSheffrey, SS, 178</t>
  </si>
  <si>
    <t>TNA, KB 27/1020, rex mm. 21-22; McSheffrey, SS, 98</t>
  </si>
  <si>
    <t>LMA, Journal 3, fol. 54v; TNA, C 4/49/8; McSheffrey, SS, 64</t>
  </si>
  <si>
    <t>TNA, C 1/1218/49; L&amp;P, 8:160, 361; McSheffrey, SS, 43</t>
  </si>
  <si>
    <t>L&amp;P, 2/2:1466, 1469, 1471; TNA, KB 9/472, m. 73; TNA, KB 27/1029, rex m. 17; McSheffrey, SS, 122-23</t>
  </si>
  <si>
    <t>TNA, KB 9/455, m. 24; KB 29/142, m. 25; McSheffrey, SS, 97</t>
  </si>
  <si>
    <t>TNA, SP 1/70, fol. 133; SP 1/238, fols. 72-73; TNA, SP 1/125, fol. 41r; WAM, MS 33299, Rent Collector's Note Book, 1529-30, fol. 45v; WAM, MS 19807, Sacrist's Obedientiary Roll, 1531-32; McSheffrey, SS, 42</t>
  </si>
  <si>
    <t>BL, Cotton Nero E.VI, Hospitaller Cartulary, fol. 57v; McSheffrey, SS, 92-93</t>
  </si>
  <si>
    <t>TNA, KB 9/509, m. 156; KB 29/161, m. 1d; McSheffrey, SS, 144</t>
  </si>
  <si>
    <t>TNA, KB 9/541, mm. 85-7; KB 27/1112, rex m. 9; McSheffrey, SS, 167-80</t>
  </si>
  <si>
    <t>TNA, KB 9/458/57-60; KB 29/144, m. 1d; STAC 2/18/283; 2/20/26; 2/20/100; L&amp;P, 1/2:967; McSheffrey, SS, 183-84</t>
  </si>
  <si>
    <t>TNA, KB 9/960, m. 42; KB 29/138, m. 2d; McSheffrey, SS, 97</t>
  </si>
  <si>
    <t>TNA, KB 9/297, mm. 2-3, 67; KB 29/92, m. 11; CPR 1461-67, 214; McSheffrey, SS, 93</t>
  </si>
  <si>
    <t>TNA, KB 27/997, rex m. 9; McSheffrey, SS, 97</t>
  </si>
  <si>
    <t>TNA, SP 1/18, fol. 254; McSheffrey, SS, 181</t>
  </si>
  <si>
    <t>TNA, SP 1/130, fols. 154r-189v (L&amp;P, 13/1:228); McSheffrey, SS, 140-64</t>
  </si>
  <si>
    <t>TNA, C 1/12/199; WAM, Book 5, fols. 39r-40r; McSheffrey, SS, 64</t>
  </si>
  <si>
    <r>
      <t xml:space="preserve">Vergil, English History, 147, 163; Michael M. N. Stansfield, “The Hollands, Dukes of Exeter, Earls of Kent and Huntingdon, 1352-1475” (Ph.D., Oxford University, 1987), 242-43, 250; Michael Hicks, "Holland, Henry," ODNB; McSheffrey, </t>
    </r>
    <r>
      <rPr>
        <i/>
        <sz val="12"/>
        <color theme="1"/>
        <rFont val="Calibri"/>
        <scheme val="minor"/>
      </rPr>
      <t>SS</t>
    </r>
    <r>
      <rPr>
        <sz val="12"/>
        <color theme="1"/>
        <rFont val="Calibri"/>
        <family val="2"/>
        <scheme val="minor"/>
      </rPr>
      <t>, 45</t>
    </r>
  </si>
  <si>
    <t>Vergil, English History, 147, 163; Michael M. N. Stansfield, “The Hollands, Dukes of Exeter, Earls of Kent and Huntingdon, 1352-1475” (Ph.D., Oxford University, 1987), 242-43, 250; Michael Hicks, "Holland, Henry," ODNB; McSheffrey, SS, 45</t>
  </si>
  <si>
    <t>David M. Head, "Howard, Thomas," ODNB; McSheffrey, SS, 1-3</t>
  </si>
  <si>
    <t>TNA, KB 9/469, m. 109; McSheffrey, SS, 98</t>
  </si>
  <si>
    <t>TNA, KB 9/458, m. 81; KB 29/144, m. 3; McSheffrey, SS, 97</t>
  </si>
  <si>
    <t>The Enquirie and Verdite of the Quest Panneld of the Death of Richard Hune Wich Was Founde Hanged in Lolars Tower (Antwerp: H. Peetersen van Middleburch[?], 1537; EEBO), sig. C3r; Baker, Caryll's Reports, 686; Richard Wunderli, “Pre-Reformation London Summoners and the Murder of Richard Hunne,” Journal of Ecclesiastical History 33, no. 2 (1982): 209–24; McSheffrey, SS, 104</t>
  </si>
  <si>
    <t>WAM, Book 5, fols. 41r-64r; LMA, Letter Book K, fol. 189r (CLBK, 242); McSheffrey, SS, 58-59, 65-72, 75-76, 135</t>
  </si>
  <si>
    <t>TNA, STAC 2/18/283; 2/20/26; 2/20/100; McSheffrey, SS, 185-86</t>
  </si>
  <si>
    <t>Vergil, Anglica Historia (ed. Hay), 11-13; Chrimes, Henry VII, 71; Peter Iver Kaufman, “Henry VII and Sanctuary,” Church History 53, no. 4 (December 1984): 469; McSheffrey, SS, 48</t>
  </si>
  <si>
    <t>Mainwaring or Maynwaryng</t>
  </si>
  <si>
    <t>TNA, KB 9/504, m. 3; KB 29/159, m. 22d; KB 9/509, mm. 3-4; KB 29/161, m. 6; KB 27/1071, rex m. 6; McSheffrey, SS, 107</t>
  </si>
  <si>
    <t>TNA, KB 9/476, m. 94; KB 29/150, m. 22; McSheffrey, SS, 97</t>
  </si>
  <si>
    <t>TNA, KB 9/458, m. 80; KB 29/144, m. 3; McSheffrey, SS, 97</t>
  </si>
  <si>
    <t>Nicholas Pronay and John Cox, eds., The Crowland Chronicle Continuations: 1459-1486 (London: Alan Sutton Publishing for the Richard III and Yorkist History Trust, 1986), 133; McSheffrey, SS, 46</t>
  </si>
  <si>
    <t>TNA, KB 27/777, rex m. 3; J. S. Roskell, “Sir William Oldhall, Speaker in the Parliament of 1450-1451,” Nottingham Medieval Studies 5 (1961): 104-7; C 1/17/278; McSheffrey, SS, 46, 77-78</t>
  </si>
  <si>
    <t>TNA, KB 9/526, mm. 79-80; TNA, KB 9/529, mm. 57-58; KB 29/166, mm. i, 36; KB 29/167, m. 26d; SP 1/238, fols. 72-73; Baker, Spelman's Reports, 1:051, 167, 2:282-83; L&amp;P, 6:404, 428-28; 11:156; 17:262; McSheffrey, SS, 181-83</t>
  </si>
  <si>
    <t>TNA, KB 9/232/1, mm. 55-56; KB 29/73, m. 22d; McSheffrey, SS, 64</t>
  </si>
  <si>
    <t>TNA, KB 9/969, m. 19; Hunnisett, Notts. Coroners' Inquests, 34-35; McSheffrey, SS, 98</t>
  </si>
  <si>
    <t>TNA, KB 27/984, rex m. 4; McSheffrey, SS, 83-90, 110</t>
  </si>
  <si>
    <t>Purfote</t>
  </si>
  <si>
    <t>In a royal inquiry regarding the bounds of St. Martin le Grand sanctuary, witness William Mathew deposed in 1537 that his apprentice-master, Robert Purfote, a grocer, had gone into sanctuary in the late 1470s or early 1480s for debt. In the sanctuary at St Martin le Grand, Purfote opened a grocery shop and was able thereby to pay off his debts and come out of sanctuary, although he continued to live in the same property until his death in 1507, operating a grocery shop.</t>
  </si>
  <si>
    <r>
      <t xml:space="preserve">TNA, C 24/3, "Abbas," mm. 8-9, 10, 12-13, 16-17; STAC 2/20/323, mm. 19-23;  PROB 11/15, fols. 254v-255r, Will of Robert Purfote, Grocer, of St. Leonard Foster Lane, 1508; WAM, MS 13324; McSheffrey, </t>
    </r>
    <r>
      <rPr>
        <i/>
        <sz val="12"/>
        <color theme="1"/>
        <rFont val="Calibri"/>
        <scheme val="minor"/>
      </rPr>
      <t>SS</t>
    </r>
    <r>
      <rPr>
        <sz val="12"/>
        <color theme="1"/>
        <rFont val="Calibri"/>
        <family val="2"/>
        <scheme val="minor"/>
      </rPr>
      <t>, 133, 135-36</t>
    </r>
  </si>
  <si>
    <t>1644</t>
  </si>
  <si>
    <r>
      <t xml:space="preserve">TNA, KB 9/458/57-60; KB 29/144, m. 1d, 5, 5d; STAC 2/18/283; 2/20/26; 2/20/100; L&amp;P, 1/2:967; D. F. Coros, “Raynsford (Rainforth), Sir John,” HPO; McSheffrey, </t>
    </r>
    <r>
      <rPr>
        <i/>
        <sz val="12"/>
        <color theme="1"/>
        <rFont val="Calibri"/>
        <scheme val="minor"/>
      </rPr>
      <t>SS</t>
    </r>
    <r>
      <rPr>
        <sz val="12"/>
        <color theme="1"/>
        <rFont val="Calibri"/>
        <family val="2"/>
        <scheme val="minor"/>
      </rPr>
      <t>, 183-86, 191, 194</t>
    </r>
  </si>
  <si>
    <r>
      <t xml:space="preserve">Vergil, English History, 175–78, 210; Fabyan, New Chronicles, 668; McSheffrey, </t>
    </r>
    <r>
      <rPr>
        <i/>
        <sz val="12"/>
        <color theme="1"/>
        <rFont val="Calibri"/>
        <scheme val="minor"/>
      </rPr>
      <t>SS</t>
    </r>
    <r>
      <rPr>
        <sz val="12"/>
        <color theme="1"/>
        <rFont val="Calibri"/>
        <family val="2"/>
        <scheme val="minor"/>
      </rPr>
      <t>, 47, 77</t>
    </r>
  </si>
  <si>
    <t>Prince of England, duke of York (son of Edward IV)</t>
  </si>
  <si>
    <t>Prince of Wales (son of Henry VI)</t>
  </si>
  <si>
    <t>The Great Chronicle recorded that on 1 Oct. 1470 Queen Elizabeth, wife of Edward IV, "registered her and such as belonged to her as sanctuary folks" at Westminster Abbey, including her daughters Elizabeth, Mary, and Cecily. Other chronicles and the Paston letters confirm. She gave birth to her oldest son Edward while in sanctuary. She and her children came out of sanctuary in 1471 at Edward IV's return to the throne. Queen Elizabeth returned to Westminster in 1483, with her children following Richard III's seizure of power, but she and her older daughters are entered in this database only once so as not inflate unduly the number of women taking sanctuary (already a very small sample size).</t>
  </si>
  <si>
    <t>The Great Chronicle recorded that on 1 Oct. 1470 Queen Elizabeth, wife of Edward IV, "registered her and such as belonged to her as sanctuary folks" at Westminster Abbey, including her daughters Elizabeth, Mary, and Cecily. Other chronicles and the Paston letters confirm. She gave birth to her oldest son Edward while in sanctuary. She and her children came out of sanctuary in 1471 at Edward IV's return to the throne. Queen Elizabeth returned to Westminster in 1483, with her children, following Richard III's seizure of power, but she and her older daughters are entered in this database only once so as not inflate unduly the number of women taking sanctuary (already a very small sample size).</t>
  </si>
  <si>
    <t>Polydore Vergil and Fabyan reported that Queen Elizabeth, widow of Edward IV, went into Westminster sanctuary for a second time in the spring of 1483 out of concern for their safety as her brother-in-law Richard (the future Richard III) seized the throne. Both sons, the uncrowned king Edward V and his brother Richard, duke of York, initially entered the sanctuary with their mother and sisters, but both were surrendered to their uncle's custody and then (famously) disappeared.</t>
  </si>
  <si>
    <t>Prince of Wales, uncrowned king of England (son of Edward IV)</t>
  </si>
  <si>
    <t>1645</t>
  </si>
  <si>
    <r>
      <t xml:space="preserve">Vergil, English History, 175–78, 210; Fabyan, New Chronicles, 668; McSheffrey, </t>
    </r>
    <r>
      <rPr>
        <i/>
        <sz val="12"/>
        <color theme="1"/>
        <rFont val="Calibri"/>
        <scheme val="minor"/>
      </rPr>
      <t>SS</t>
    </r>
    <r>
      <rPr>
        <sz val="12"/>
        <color theme="1"/>
        <rFont val="Calibri"/>
        <family val="2"/>
        <scheme val="minor"/>
      </rPr>
      <t>, 47, 53</t>
    </r>
  </si>
  <si>
    <r>
      <t xml:space="preserve">TNA, KB 27/1075, rex m. 4; KB 29/162, mm. 3, 5d, 6d; SP 1/238, fols. 72-73; KB 9/975, mm. 134, 236, 238; McSheffrey, </t>
    </r>
    <r>
      <rPr>
        <i/>
        <sz val="12"/>
        <color theme="1"/>
        <rFont val="Calibri"/>
        <scheme val="minor"/>
      </rPr>
      <t>SS</t>
    </r>
    <r>
      <rPr>
        <sz val="12"/>
        <color theme="1"/>
        <rFont val="Calibri"/>
        <family val="2"/>
        <scheme val="minor"/>
      </rPr>
      <t>, 169, 174-77</t>
    </r>
  </si>
  <si>
    <t>TNA, KB 9/545, mm. 87-90; KB 29/161, m. 1d; KB 27/1115, plea m. 21; LMA, Rep. 10, fol. 95r; L&amp;P, 14/1:584-85; 15:348; Nicolas, Proceedings Privy Council, 7:87; N. M. Fuidge, "Done, Sir John," HPO; R. J.W. Swales, "Holcroft, Sir Thomas," HPO; McSheffrey, SS, 171-72</t>
  </si>
  <si>
    <t>SDSB, 80; L&amp;P, 3:203, 529; Ives, "Crime, Sanctuary," 296, 318; McSheffrey, SS, 100</t>
  </si>
  <si>
    <t>Baker, Caryll's Reports, 704-13 (incl. transcript of KB 27/1020, plea m.60); Ives, "Crime, Sanctuary," 296-320; McSheffrey, SS, 99-106</t>
  </si>
  <si>
    <t>"1538-40 Rental," Kempe, Historical Notices, 207; L&amp;P, 17:393; Will of Hugh Payne, 24 Aug. 1542 (probated 26 June 1543), PCC 11/29, fols. 173r-174r; TNA, C 1/888/11; C 1/946/26, C 1/965/24-25; McSheffrey, SS, 121</t>
  </si>
  <si>
    <t>TNA, STAC 2/20/323, mm. 19-23; McSheffrey, SS, 49, 133</t>
  </si>
  <si>
    <t>TNA, KB 9/520, m. 12; KB 27/1087, rex m. 8; for other references: McSheffrey, "Slaying of William Pennington"; Stanford E. Lehmberg, "Southwell, Sir Richard (1502/3-1564)," ODNB; J. H. Baker, "Southwell, Sir Robert (c. 1506-1559)," ODNB.</t>
  </si>
  <si>
    <t>TNA, KB 9/550, mm. 39-40; KB 29/174, mm. 31, 39; KB 27/1131, rex m. 6; C 66/741, m. 27; L&amp;P, 19/1:636; McSheffrey, SS, 173, 178-79</t>
  </si>
  <si>
    <t>TNA, KB 27/900, rex m. 8; TNA, KB 15/42, fol 151r-155v; Seipp 1486.044; Vergil, Anglica Historia (ed. Hay), 11-13; Chrimes, Henry VII, 71; Peter Iver Kaufman, “Henry VII and Sanctuary,” Church History 53, no. 4 (December 1984): 469; McSheffrey, SS, 48, 104</t>
  </si>
  <si>
    <t>Vergil, Anglica Historia (ed. Hay), 11-13; Chrimes, Henry VII, 71; McSheffrey, SS, 48</t>
  </si>
  <si>
    <t>TNA, KB 9/173/2, mm. 32-33; KB 27/536, rex m. 20d; McSheffrey, SS, 27-28, 33</t>
  </si>
  <si>
    <t>TNA, KB 27/936, plea m. 60; citation from J. H. Baker, The Oxford History of the Laws of England, Volume VI, 1483-1558 (Oxford: Oxford University Press, 2003), 545; Baker, Port's Notebook, 31-36; Baker, Caryll's Reports, 285-86; McSheffrey, SS, 96-98</t>
  </si>
  <si>
    <t>TNA, KB 9/442, mm. 17-20; KB 27/984, rex m. 12; KB 27/993, rex m. 17; KB 29/136, mm. 4d, 41d; McSheffrey, SS, 83-90, 110</t>
  </si>
  <si>
    <t>The chronicler Fabyan reported that when her son, the thirteenth earl of Oxford, was taken prisoner after the battle of Barnet in April 1471, Elizabeth countess of Oxford went into sanctuary at St. Martin le Grand. A letter from John II Paston to his brother John III reported her to be there still in late April 1472, but she emerged some time after that. Fabyan said that in this period she was so poor that she had to make a living with her needle.</t>
  </si>
  <si>
    <t>Fabyan, New Chronicles, 663; Paston Letters, 1:449; S. J. Gunn, "Vere, John de," ODNB; McSheffrey, SS, 21, 46</t>
  </si>
  <si>
    <t>TNA, KB 9/548, mm. 192-94; KB 27/1116, rex m. 10; KB 29/172, m. 31d; KB 29/173, m. 18d; McSheffrey, SS, 177</t>
  </si>
  <si>
    <t>Great Chronicle of London, 282; McSheffrey, SS, 14, 49, 130, 133</t>
  </si>
  <si>
    <t>Thomas ("Black Tom")</t>
  </si>
  <si>
    <t>Sanctuary Seekers in England, 1380-1557</t>
  </si>
  <si>
    <t>Professor of History, Concordia University</t>
  </si>
  <si>
    <t>by Shannon McSheffrey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</si>
</sst>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41" x14ac:knownFonts="1">
    <font>
      <sz val="10"/>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color theme="1"/>
      <name val="Calibri"/>
      <family val="2"/>
      <scheme val="minor"/>
    </font>
    <font>
      <u/>
      <sz val="10"/>
      <color theme="10"/>
      <name val="Calibri"/>
      <family val="2"/>
      <scheme val="minor"/>
    </font>
    <font>
      <u/>
      <sz val="10"/>
      <color theme="11"/>
      <name val="Calibri"/>
      <family val="2"/>
      <scheme val="minor"/>
    </font>
    <font>
      <sz val="10"/>
      <color rgb="FF000000"/>
      <name val="Calibri"/>
      <family val="2"/>
      <scheme val="minor"/>
    </font>
    <font>
      <sz val="12"/>
      <color rgb="FF000000"/>
      <name val="Lucida Grande"/>
    </font>
    <font>
      <sz val="14"/>
      <color theme="1"/>
      <name val="Calibri"/>
      <scheme val="minor"/>
    </font>
    <font>
      <sz val="24"/>
      <color theme="1"/>
      <name val="Calibri"/>
      <scheme val="minor"/>
    </font>
    <font>
      <sz val="24"/>
      <color rgb="FF000000"/>
      <name val="Calibri"/>
      <scheme val="minor"/>
    </font>
    <font>
      <sz val="28"/>
      <color theme="1"/>
      <name val="Calibri"/>
      <scheme val="minor"/>
    </font>
    <font>
      <sz val="28"/>
      <color rgb="FF000000"/>
      <name val="Calibri"/>
      <scheme val="minor"/>
    </font>
    <font>
      <sz val="8"/>
      <name val="Calibri"/>
      <family val="2"/>
      <scheme val="minor"/>
    </font>
    <font>
      <sz val="10"/>
      <color theme="1"/>
      <name val="Palatino"/>
    </font>
    <font>
      <sz val="24"/>
      <color theme="1"/>
      <name val="Palatino"/>
    </font>
    <font>
      <sz val="18"/>
      <color theme="1"/>
      <name val="Palatino"/>
    </font>
    <font>
      <sz val="16"/>
      <color theme="1"/>
      <name val="Palatino"/>
    </font>
    <font>
      <sz val="14"/>
      <color theme="1"/>
      <name val="Palatino"/>
    </font>
    <font>
      <b/>
      <sz val="12"/>
      <color theme="1"/>
      <name val="Calibri"/>
      <family val="2"/>
      <scheme val="minor"/>
    </font>
    <font>
      <b/>
      <sz val="10"/>
      <color theme="1"/>
      <name val="Calibri"/>
      <family val="2"/>
      <scheme val="minor"/>
    </font>
    <font>
      <i/>
      <sz val="14"/>
      <color theme="1"/>
      <name val="Calibri"/>
      <family val="2"/>
      <scheme val="minor"/>
    </font>
    <font>
      <u/>
      <sz val="14"/>
      <color theme="10"/>
      <name val="Calibri"/>
      <family val="2"/>
      <scheme val="minor"/>
    </font>
    <font>
      <sz val="22"/>
      <color theme="1"/>
      <name val="Calibri"/>
      <scheme val="minor"/>
    </font>
    <font>
      <i/>
      <sz val="10"/>
      <color theme="1"/>
      <name val="Calibri"/>
      <scheme val="minor"/>
    </font>
    <font>
      <i/>
      <sz val="12"/>
      <color theme="1"/>
      <name val="Calibri"/>
      <scheme val="minor"/>
    </font>
    <font>
      <sz val="28"/>
      <color rgb="FF000000"/>
      <name val="Helvetica Light"/>
    </font>
  </fonts>
  <fills count="2">
    <fill>
      <patternFill patternType="none"/>
    </fill>
    <fill>
      <patternFill patternType="gray125"/>
    </fill>
  </fills>
  <borders count="8">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style="medium">
        <color auto="1"/>
      </right>
      <top style="medium">
        <color auto="1"/>
      </top>
      <bottom/>
      <diagonal/>
    </border>
  </borders>
  <cellStyleXfs count="331">
    <xf numFmtId="0" fontId="0" fillId="0" borderId="0"/>
    <xf numFmtId="9"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cellStyleXfs>
  <cellXfs count="89">
    <xf numFmtId="0" fontId="0" fillId="0" borderId="0" xfId="0"/>
    <xf numFmtId="0" fontId="0" fillId="0" borderId="0" xfId="0"/>
    <xf numFmtId="164" fontId="20" fillId="0" borderId="0" xfId="0" applyNumberFormat="1" applyFont="1" applyAlignment="1">
      <alignment vertical="top"/>
    </xf>
    <xf numFmtId="0" fontId="21" fillId="0" borderId="0" xfId="0" applyFont="1"/>
    <xf numFmtId="0" fontId="0" fillId="0" borderId="0" xfId="0" applyBorder="1" applyAlignment="1">
      <alignment wrapText="1"/>
    </xf>
    <xf numFmtId="0" fontId="21" fillId="0" borderId="0" xfId="0" applyFont="1" applyBorder="1" applyAlignment="1">
      <alignment vertical="center" wrapText="1"/>
    </xf>
    <xf numFmtId="0" fontId="0" fillId="0" borderId="0" xfId="0" applyBorder="1"/>
    <xf numFmtId="0" fontId="25" fillId="0" borderId="0" xfId="0" applyFont="1" applyAlignment="1">
      <alignment horizontal="center" wrapText="1"/>
    </xf>
    <xf numFmtId="0" fontId="22" fillId="0" borderId="0" xfId="0" applyFont="1" applyAlignment="1">
      <alignment wrapText="1"/>
    </xf>
    <xf numFmtId="0" fontId="22" fillId="0" borderId="0" xfId="0" applyFont="1"/>
    <xf numFmtId="10" fontId="22" fillId="0" borderId="0" xfId="1" applyNumberFormat="1" applyFont="1"/>
    <xf numFmtId="0" fontId="20" fillId="0" borderId="0" xfId="0" applyFont="1"/>
    <xf numFmtId="0" fontId="28" fillId="0" borderId="0" xfId="0" applyFont="1"/>
    <xf numFmtId="0" fontId="30" fillId="0" borderId="0" xfId="0" applyFont="1"/>
    <xf numFmtId="0" fontId="32" fillId="0" borderId="0" xfId="0" applyFont="1"/>
    <xf numFmtId="10" fontId="32" fillId="0" borderId="0" xfId="1" applyNumberFormat="1" applyFont="1"/>
    <xf numFmtId="0" fontId="33" fillId="0" borderId="1" xfId="0" applyNumberFormat="1" applyFont="1" applyBorder="1" applyAlignment="1">
      <alignment horizontal="center" vertical="top" wrapText="1"/>
    </xf>
    <xf numFmtId="0" fontId="33" fillId="0" borderId="1" xfId="0" applyNumberFormat="1" applyFont="1" applyBorder="1" applyAlignment="1">
      <alignment vertical="top" wrapText="1"/>
    </xf>
    <xf numFmtId="0" fontId="16" fillId="0" borderId="1" xfId="0" applyFont="1" applyBorder="1" applyAlignment="1">
      <alignment vertical="top" wrapText="1"/>
    </xf>
    <xf numFmtId="0" fontId="16" fillId="0" borderId="0" xfId="0" applyFont="1" applyAlignment="1">
      <alignment vertical="top" wrapText="1"/>
    </xf>
    <xf numFmtId="0" fontId="16" fillId="0" borderId="1" xfId="0" applyNumberFormat="1" applyFont="1" applyBorder="1" applyAlignment="1">
      <alignment vertical="top" wrapText="1"/>
    </xf>
    <xf numFmtId="49" fontId="16" fillId="0" borderId="1" xfId="0" applyNumberFormat="1" applyFont="1" applyBorder="1" applyAlignment="1">
      <alignment vertical="top" wrapText="1"/>
    </xf>
    <xf numFmtId="164" fontId="16" fillId="0" borderId="1" xfId="0" applyNumberFormat="1" applyFont="1" applyBorder="1" applyAlignment="1">
      <alignment vertical="top" wrapText="1"/>
    </xf>
    <xf numFmtId="49" fontId="15" fillId="0" borderId="1" xfId="0" applyNumberFormat="1" applyFont="1" applyBorder="1" applyAlignment="1">
      <alignment vertical="top" wrapText="1"/>
    </xf>
    <xf numFmtId="0" fontId="15" fillId="0" borderId="1" xfId="0" applyFont="1" applyBorder="1" applyAlignment="1">
      <alignment vertical="top" wrapText="1"/>
    </xf>
    <xf numFmtId="164" fontId="15" fillId="0" borderId="1" xfId="0" applyNumberFormat="1" applyFont="1" applyBorder="1" applyAlignment="1">
      <alignment vertical="top" wrapText="1"/>
    </xf>
    <xf numFmtId="49" fontId="14" fillId="0" borderId="1" xfId="0" applyNumberFormat="1" applyFont="1" applyBorder="1" applyAlignment="1">
      <alignment vertical="top" wrapText="1"/>
    </xf>
    <xf numFmtId="0" fontId="14" fillId="0" borderId="1" xfId="0" applyFont="1" applyBorder="1" applyAlignment="1">
      <alignment vertical="top" wrapText="1"/>
    </xf>
    <xf numFmtId="49" fontId="34" fillId="0" borderId="1" xfId="0" applyNumberFormat="1" applyFont="1" applyBorder="1" applyAlignment="1">
      <alignment horizontal="center" vertical="top" wrapText="1"/>
    </xf>
    <xf numFmtId="49" fontId="0" fillId="0" borderId="1" xfId="0" applyNumberFormat="1" applyFont="1" applyBorder="1" applyAlignment="1">
      <alignment vertical="top" wrapText="1"/>
    </xf>
    <xf numFmtId="49" fontId="0" fillId="0" borderId="1" xfId="1" applyNumberFormat="1" applyFont="1" applyBorder="1" applyAlignment="1">
      <alignment vertical="top" wrapText="1"/>
    </xf>
    <xf numFmtId="49" fontId="20" fillId="0" borderId="1" xfId="0" applyNumberFormat="1" applyFont="1" applyBorder="1" applyAlignment="1">
      <alignment vertical="top" wrapText="1"/>
    </xf>
    <xf numFmtId="49" fontId="0" fillId="0" borderId="1" xfId="0" applyNumberFormat="1" applyFont="1" applyBorder="1" applyAlignment="1" applyProtection="1">
      <alignment vertical="top" wrapText="1"/>
      <protection locked="0"/>
    </xf>
    <xf numFmtId="49" fontId="0" fillId="0" borderId="0" xfId="0" applyNumberFormat="1" applyFont="1" applyBorder="1" applyAlignment="1">
      <alignment vertical="top" wrapText="1"/>
    </xf>
    <xf numFmtId="49" fontId="0" fillId="0" borderId="0" xfId="0" applyNumberFormat="1" applyFont="1" applyAlignment="1">
      <alignment vertical="top" wrapText="1"/>
    </xf>
    <xf numFmtId="0" fontId="13" fillId="0" borderId="1" xfId="0" applyFont="1" applyBorder="1" applyAlignment="1">
      <alignment vertical="top" wrapText="1"/>
    </xf>
    <xf numFmtId="49" fontId="0" fillId="0" borderId="1" xfId="0" applyNumberFormat="1" applyFont="1" applyBorder="1" applyAlignment="1">
      <alignment wrapText="1"/>
    </xf>
    <xf numFmtId="0" fontId="20" fillId="0" borderId="1" xfId="0" applyFont="1" applyBorder="1" applyAlignment="1">
      <alignment vertical="center" wrapText="1"/>
    </xf>
    <xf numFmtId="0" fontId="0" fillId="0" borderId="1" xfId="0" applyFont="1" applyBorder="1" applyAlignment="1">
      <alignment vertical="top" wrapText="1"/>
    </xf>
    <xf numFmtId="49" fontId="12" fillId="0" borderId="1" xfId="0" applyNumberFormat="1" applyFont="1" applyBorder="1" applyAlignment="1">
      <alignment vertical="top" wrapText="1"/>
    </xf>
    <xf numFmtId="49" fontId="11" fillId="0" borderId="1" xfId="0" applyNumberFormat="1" applyFont="1" applyBorder="1" applyAlignment="1">
      <alignment vertical="top" wrapText="1"/>
    </xf>
    <xf numFmtId="49" fontId="10" fillId="0" borderId="1" xfId="0" applyNumberFormat="1" applyFont="1" applyBorder="1" applyAlignment="1">
      <alignment vertical="top" wrapText="1"/>
    </xf>
    <xf numFmtId="49" fontId="9" fillId="0" borderId="1" xfId="0" applyNumberFormat="1" applyFont="1" applyBorder="1" applyAlignment="1">
      <alignment vertical="top" wrapText="1"/>
    </xf>
    <xf numFmtId="0" fontId="9" fillId="0" borderId="1" xfId="0" applyFont="1" applyBorder="1" applyAlignment="1">
      <alignment vertical="top" wrapText="1"/>
    </xf>
    <xf numFmtId="0" fontId="22" fillId="0" borderId="2" xfId="0" applyFont="1" applyBorder="1" applyAlignment="1">
      <alignment vertical="center" wrapText="1"/>
    </xf>
    <xf numFmtId="0" fontId="22" fillId="0" borderId="3" xfId="0" applyFont="1" applyBorder="1" applyAlignment="1">
      <alignment vertical="center" wrapText="1"/>
    </xf>
    <xf numFmtId="0" fontId="22" fillId="0" borderId="4" xfId="0" applyFont="1" applyBorder="1" applyAlignment="1">
      <alignment vertical="center" wrapText="1"/>
    </xf>
    <xf numFmtId="0" fontId="22" fillId="0" borderId="5" xfId="0" applyFont="1" applyBorder="1" applyAlignment="1">
      <alignment vertical="center" wrapText="1"/>
    </xf>
    <xf numFmtId="0" fontId="36" fillId="0" borderId="5" xfId="324" applyFont="1" applyBorder="1" applyAlignment="1">
      <alignment vertical="center" wrapText="1"/>
    </xf>
    <xf numFmtId="0" fontId="35" fillId="0" borderId="5" xfId="0" applyFont="1" applyBorder="1" applyAlignment="1">
      <alignment vertical="center" wrapText="1"/>
    </xf>
    <xf numFmtId="0" fontId="22" fillId="0" borderId="6" xfId="0" applyFont="1" applyBorder="1" applyAlignment="1">
      <alignment vertical="center" wrapText="1"/>
    </xf>
    <xf numFmtId="0" fontId="18" fillId="0" borderId="0" xfId="324" applyAlignment="1">
      <alignment vertical="top" wrapText="1"/>
    </xf>
    <xf numFmtId="49" fontId="8" fillId="0" borderId="1" xfId="0" applyNumberFormat="1" applyFont="1" applyBorder="1" applyAlignment="1">
      <alignment vertical="top" wrapText="1"/>
    </xf>
    <xf numFmtId="0" fontId="22" fillId="0" borderId="4" xfId="0" applyFont="1" applyBorder="1" applyAlignment="1">
      <alignment vertical="center" wrapText="1"/>
    </xf>
    <xf numFmtId="0" fontId="22" fillId="0" borderId="4" xfId="0" applyFont="1" applyBorder="1" applyAlignment="1">
      <alignment vertical="center" wrapText="1"/>
    </xf>
    <xf numFmtId="49" fontId="7" fillId="0" borderId="1" xfId="0" applyNumberFormat="1" applyFont="1" applyBorder="1" applyAlignment="1">
      <alignment vertical="top" wrapText="1"/>
    </xf>
    <xf numFmtId="0" fontId="22" fillId="0" borderId="5" xfId="324" applyFont="1" applyBorder="1" applyAlignment="1">
      <alignment vertical="center" wrapText="1"/>
    </xf>
    <xf numFmtId="0" fontId="7" fillId="0" borderId="1" xfId="0" applyFont="1" applyBorder="1" applyAlignment="1">
      <alignment vertical="top" wrapText="1"/>
    </xf>
    <xf numFmtId="164" fontId="6" fillId="0" borderId="1" xfId="0" applyNumberFormat="1" applyFont="1" applyBorder="1" applyAlignment="1">
      <alignment vertical="top" wrapText="1"/>
    </xf>
    <xf numFmtId="49" fontId="6" fillId="0" borderId="1" xfId="0" applyNumberFormat="1" applyFont="1" applyBorder="1" applyAlignment="1">
      <alignment vertical="top" wrapText="1"/>
    </xf>
    <xf numFmtId="0" fontId="6" fillId="0" borderId="1" xfId="0" applyFont="1" applyBorder="1" applyAlignment="1">
      <alignment vertical="top" wrapText="1"/>
    </xf>
    <xf numFmtId="49" fontId="0" fillId="0" borderId="1" xfId="0" applyNumberFormat="1" applyFont="1" applyFill="1" applyBorder="1" applyAlignment="1">
      <alignment vertical="top" wrapText="1"/>
    </xf>
    <xf numFmtId="49" fontId="5" fillId="0" borderId="1" xfId="0" applyNumberFormat="1" applyFont="1" applyBorder="1" applyAlignment="1">
      <alignment vertical="top" wrapText="1"/>
    </xf>
    <xf numFmtId="0" fontId="18" fillId="0" borderId="0" xfId="324" applyAlignment="1">
      <alignment horizontal="center"/>
    </xf>
    <xf numFmtId="49" fontId="4" fillId="0" borderId="1" xfId="0" applyNumberFormat="1" applyFont="1" applyBorder="1" applyAlignment="1">
      <alignment vertical="top" wrapText="1"/>
    </xf>
    <xf numFmtId="0" fontId="18" fillId="0" borderId="0" xfId="324" applyAlignment="1">
      <alignment horizontal="center"/>
    </xf>
    <xf numFmtId="49" fontId="3" fillId="0" borderId="1" xfId="0" applyNumberFormat="1" applyFont="1" applyBorder="1" applyAlignment="1">
      <alignment vertical="top" wrapText="1"/>
    </xf>
    <xf numFmtId="0" fontId="3" fillId="0" borderId="1" xfId="0" applyFont="1" applyBorder="1" applyAlignment="1">
      <alignment vertical="top" wrapText="1"/>
    </xf>
    <xf numFmtId="0" fontId="29" fillId="0" borderId="0" xfId="0" applyFont="1" applyAlignment="1">
      <alignment horizontal="center"/>
    </xf>
    <xf numFmtId="49" fontId="2" fillId="0" borderId="1" xfId="0" applyNumberFormat="1" applyFont="1" applyBorder="1" applyAlignment="1">
      <alignment vertical="top" wrapText="1"/>
    </xf>
    <xf numFmtId="0" fontId="2" fillId="0" borderId="1" xfId="0" applyFont="1" applyBorder="1" applyAlignment="1">
      <alignment vertical="top" wrapText="1"/>
    </xf>
    <xf numFmtId="0" fontId="26" fillId="0" borderId="0" xfId="0" applyFont="1" applyAlignment="1">
      <alignment horizontal="center" wrapText="1"/>
    </xf>
    <xf numFmtId="0" fontId="23" fillId="0" borderId="0" xfId="0" applyFont="1" applyAlignment="1">
      <alignment horizontal="center"/>
    </xf>
    <xf numFmtId="0" fontId="31" fillId="0" borderId="0" xfId="0" applyFont="1" applyAlignment="1">
      <alignment horizontal="right" wrapText="1"/>
    </xf>
    <xf numFmtId="0" fontId="30" fillId="0" borderId="0" xfId="0" applyFont="1" applyAlignment="1">
      <alignment horizontal="center" wrapText="1"/>
    </xf>
    <xf numFmtId="0" fontId="30" fillId="0" borderId="0" xfId="0" applyFont="1" applyAlignment="1">
      <alignment horizontal="center"/>
    </xf>
    <xf numFmtId="0" fontId="29" fillId="0" borderId="0" xfId="0" applyFont="1" applyAlignment="1">
      <alignment horizontal="center"/>
    </xf>
    <xf numFmtId="0" fontId="25" fillId="0" borderId="0" xfId="0" applyFont="1" applyAlignment="1">
      <alignment horizontal="center" wrapText="1"/>
    </xf>
    <xf numFmtId="0" fontId="23" fillId="0" borderId="0" xfId="0" applyFont="1" applyAlignment="1">
      <alignment horizontal="center" wrapText="1"/>
    </xf>
    <xf numFmtId="0" fontId="22" fillId="0" borderId="0" xfId="0" applyFont="1" applyAlignment="1">
      <alignment horizontal="center" wrapText="1"/>
    </xf>
    <xf numFmtId="0" fontId="22" fillId="0" borderId="0" xfId="0" applyFont="1" applyAlignment="1">
      <alignment horizontal="center"/>
    </xf>
    <xf numFmtId="0" fontId="24" fillId="0" borderId="0" xfId="0" applyFont="1" applyAlignment="1">
      <alignment horizontal="center"/>
    </xf>
    <xf numFmtId="0" fontId="22" fillId="0" borderId="7" xfId="0" applyFont="1" applyBorder="1" applyAlignment="1">
      <alignment vertical="center" wrapText="1"/>
    </xf>
    <xf numFmtId="0" fontId="22" fillId="0" borderId="4" xfId="0" applyFont="1" applyBorder="1" applyAlignment="1">
      <alignment vertical="center" wrapText="1"/>
    </xf>
    <xf numFmtId="0" fontId="37" fillId="0" borderId="0" xfId="0" applyFont="1" applyAlignment="1">
      <alignment horizontal="center"/>
    </xf>
    <xf numFmtId="49" fontId="1" fillId="0" borderId="1" xfId="0" applyNumberFormat="1" applyFont="1" applyBorder="1" applyAlignment="1">
      <alignment vertical="top" wrapText="1"/>
    </xf>
    <xf numFmtId="0" fontId="40" fillId="0" borderId="0" xfId="0" applyFont="1" applyAlignment="1">
      <alignment horizontal="center"/>
    </xf>
    <xf numFmtId="0" fontId="0" fillId="0" borderId="0" xfId="0" applyAlignment="1">
      <alignment horizontal="center"/>
    </xf>
    <xf numFmtId="0" fontId="18" fillId="0" borderId="0" xfId="324" applyAlignment="1">
      <alignment horizontal="center"/>
    </xf>
  </cellXfs>
  <cellStyles count="331">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cellStyle name="Normal" xfId="0" builtinId="0"/>
    <cellStyle name="Percent" xfId="1"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13.xml.rels><?xml version="1.0" encoding="UTF-8" standalone="yes"?>
<Relationships xmlns="http://schemas.openxmlformats.org/package/2006/relationships"><Relationship Id="rId1" Type="http://schemas.microsoft.com/office/2011/relationships/chartStyle" Target="style7.xml"/><Relationship Id="rId2" Type="http://schemas.microsoft.com/office/2011/relationships/chartColorStyle" Target="colors7.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_rels/chart6.xml.rels><?xml version="1.0" encoding="UTF-8" standalone="yes"?>
<Relationships xmlns="http://schemas.openxmlformats.org/package/2006/relationships"><Relationship Id="rId1" Type="http://schemas.microsoft.com/office/2011/relationships/chartStyle" Target="style6.xml"/><Relationship Id="rId2" Type="http://schemas.microsoft.com/office/2011/relationships/chartColorStyle" Target="colors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Sanctuary Seekers,</a:t>
            </a:r>
            <a:r>
              <a:rPr lang="en-US" baseline="0"/>
              <a:t> Five-</a:t>
            </a:r>
            <a:r>
              <a:rPr lang="en-US"/>
              <a:t>year Totals (All Kinds</a:t>
            </a:r>
            <a:r>
              <a:rPr lang="en-US" baseline="0"/>
              <a:t> of Seekers</a:t>
            </a:r>
            <a:r>
              <a:rPr lang="en-US"/>
              <a:t>, all sources)</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 Charts Rough work'!$B$3</c:f>
              <c:strCache>
                <c:ptCount val="1"/>
                <c:pt idx="0">
                  <c:v>All Seekers</c:v>
                </c:pt>
              </c:strCache>
            </c:strRef>
          </c:tx>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work'!$A$4:$A$34</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work'!$B$4:$B$34</c:f>
              <c:numCache>
                <c:formatCode>General</c:formatCode>
                <c:ptCount val="31"/>
                <c:pt idx="0">
                  <c:v>3.0</c:v>
                </c:pt>
                <c:pt idx="1">
                  <c:v>11.0</c:v>
                </c:pt>
                <c:pt idx="2">
                  <c:v>13.0</c:v>
                </c:pt>
                <c:pt idx="3">
                  <c:v>11.0</c:v>
                </c:pt>
                <c:pt idx="4">
                  <c:v>17.0</c:v>
                </c:pt>
                <c:pt idx="5">
                  <c:v>17.0</c:v>
                </c:pt>
                <c:pt idx="6">
                  <c:v>15.0</c:v>
                </c:pt>
                <c:pt idx="7">
                  <c:v>21.0</c:v>
                </c:pt>
                <c:pt idx="8">
                  <c:v>11.0</c:v>
                </c:pt>
                <c:pt idx="9">
                  <c:v>19.0</c:v>
                </c:pt>
                <c:pt idx="10">
                  <c:v>14.0</c:v>
                </c:pt>
                <c:pt idx="11">
                  <c:v>7.0</c:v>
                </c:pt>
                <c:pt idx="12">
                  <c:v>12.0</c:v>
                </c:pt>
                <c:pt idx="13">
                  <c:v>13.0</c:v>
                </c:pt>
                <c:pt idx="14">
                  <c:v>11.0</c:v>
                </c:pt>
                <c:pt idx="15">
                  <c:v>22.0</c:v>
                </c:pt>
                <c:pt idx="16">
                  <c:v>33.0</c:v>
                </c:pt>
                <c:pt idx="17">
                  <c:v>52.0</c:v>
                </c:pt>
                <c:pt idx="18">
                  <c:v>47.0</c:v>
                </c:pt>
                <c:pt idx="19">
                  <c:v>64.0</c:v>
                </c:pt>
                <c:pt idx="20">
                  <c:v>94.0</c:v>
                </c:pt>
                <c:pt idx="21">
                  <c:v>107.0</c:v>
                </c:pt>
                <c:pt idx="22">
                  <c:v>125.0</c:v>
                </c:pt>
                <c:pt idx="23">
                  <c:v>131.0</c:v>
                </c:pt>
                <c:pt idx="24">
                  <c:v>137.0</c:v>
                </c:pt>
                <c:pt idx="25">
                  <c:v>194.0</c:v>
                </c:pt>
                <c:pt idx="26">
                  <c:v>111.0</c:v>
                </c:pt>
                <c:pt idx="27">
                  <c:v>192.0</c:v>
                </c:pt>
                <c:pt idx="28">
                  <c:v>237.0</c:v>
                </c:pt>
                <c:pt idx="29">
                  <c:v>61.0</c:v>
                </c:pt>
                <c:pt idx="30">
                  <c:v>18.0</c:v>
                </c:pt>
              </c:numCache>
            </c:numRef>
          </c:val>
        </c:ser>
        <c:dLbls>
          <c:showLegendKey val="0"/>
          <c:showVal val="0"/>
          <c:showCatName val="0"/>
          <c:showSerName val="0"/>
          <c:showPercent val="0"/>
          <c:showBubbleSize val="0"/>
        </c:dLbls>
        <c:gapWidth val="164"/>
        <c:overlap val="-22"/>
        <c:axId val="-233969728"/>
        <c:axId val="-160864976"/>
      </c:barChart>
      <c:catAx>
        <c:axId val="-233969728"/>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60864976"/>
        <c:crosses val="autoZero"/>
        <c:auto val="1"/>
        <c:lblAlgn val="ctr"/>
        <c:lblOffset val="100"/>
        <c:noMultiLvlLbl val="0"/>
      </c:catAx>
      <c:valAx>
        <c:axId val="-1608649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233969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Church-takers and/or abjurers by half-decade</a:t>
            </a:r>
            <a:r>
              <a:rPr lang="en-US" baseline="0"/>
              <a:t> </a:t>
            </a:r>
            <a:r>
              <a:rPr lang="en-US"/>
              <a:t>(KB 9)</a:t>
            </a:r>
          </a:p>
        </c:rich>
      </c:tx>
      <c:overlay val="0"/>
    </c:title>
    <c:autoTitleDeleted val="0"/>
    <c:plotArea>
      <c:layout>
        <c:manualLayout>
          <c:layoutTarget val="inner"/>
          <c:xMode val="edge"/>
          <c:yMode val="edge"/>
          <c:x val="0.0517331799369481"/>
          <c:y val="0.114733712241077"/>
          <c:w val="0.915596079427453"/>
          <c:h val="0.678510619076275"/>
        </c:manualLayout>
      </c:layout>
      <c:barChart>
        <c:barDir val="col"/>
        <c:grouping val="clustered"/>
        <c:varyColors val="0"/>
        <c:ser>
          <c:idx val="0"/>
          <c:order val="0"/>
          <c:invertIfNegative val="0"/>
          <c:cat>
            <c:strRef>
              <c:f>'Summary Charts Rough work'!$A$81:$A$111</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work'!$B$81:$B$111</c:f>
              <c:numCache>
                <c:formatCode>General</c:formatCode>
                <c:ptCount val="31"/>
                <c:pt idx="0">
                  <c:v>1.0</c:v>
                </c:pt>
                <c:pt idx="1">
                  <c:v>4.0</c:v>
                </c:pt>
                <c:pt idx="2">
                  <c:v>5.0</c:v>
                </c:pt>
                <c:pt idx="3">
                  <c:v>4.0</c:v>
                </c:pt>
                <c:pt idx="4">
                  <c:v>5.0</c:v>
                </c:pt>
                <c:pt idx="5">
                  <c:v>9.0</c:v>
                </c:pt>
                <c:pt idx="6">
                  <c:v>6.0</c:v>
                </c:pt>
                <c:pt idx="7">
                  <c:v>9.0</c:v>
                </c:pt>
                <c:pt idx="8">
                  <c:v>5.0</c:v>
                </c:pt>
                <c:pt idx="9">
                  <c:v>8.0</c:v>
                </c:pt>
                <c:pt idx="10">
                  <c:v>6.0</c:v>
                </c:pt>
                <c:pt idx="11">
                  <c:v>2.0</c:v>
                </c:pt>
                <c:pt idx="12">
                  <c:v>4.0</c:v>
                </c:pt>
                <c:pt idx="13">
                  <c:v>2.0</c:v>
                </c:pt>
                <c:pt idx="14">
                  <c:v>2.0</c:v>
                </c:pt>
                <c:pt idx="15">
                  <c:v>3.0</c:v>
                </c:pt>
                <c:pt idx="16">
                  <c:v>3.0</c:v>
                </c:pt>
                <c:pt idx="17">
                  <c:v>3.0</c:v>
                </c:pt>
                <c:pt idx="18">
                  <c:v>4.0</c:v>
                </c:pt>
                <c:pt idx="19">
                  <c:v>11.0</c:v>
                </c:pt>
                <c:pt idx="20">
                  <c:v>6.0</c:v>
                </c:pt>
                <c:pt idx="21">
                  <c:v>21.0</c:v>
                </c:pt>
                <c:pt idx="22">
                  <c:v>10.0</c:v>
                </c:pt>
                <c:pt idx="23">
                  <c:v>22.0</c:v>
                </c:pt>
                <c:pt idx="24">
                  <c:v>20.0</c:v>
                </c:pt>
                <c:pt idx="25">
                  <c:v>33.0</c:v>
                </c:pt>
                <c:pt idx="26">
                  <c:v>30.0</c:v>
                </c:pt>
                <c:pt idx="27">
                  <c:v>78.0</c:v>
                </c:pt>
                <c:pt idx="28">
                  <c:v>60.0</c:v>
                </c:pt>
                <c:pt idx="29">
                  <c:v>5.0</c:v>
                </c:pt>
                <c:pt idx="30">
                  <c:v>4.0</c:v>
                </c:pt>
              </c:numCache>
            </c:numRef>
          </c:val>
        </c:ser>
        <c:dLbls>
          <c:showLegendKey val="0"/>
          <c:showVal val="0"/>
          <c:showCatName val="0"/>
          <c:showSerName val="0"/>
          <c:showPercent val="0"/>
          <c:showBubbleSize val="0"/>
        </c:dLbls>
        <c:gapWidth val="150"/>
        <c:axId val="-74643056"/>
        <c:axId val="-74640736"/>
      </c:barChart>
      <c:catAx>
        <c:axId val="-74643056"/>
        <c:scaling>
          <c:orientation val="minMax"/>
        </c:scaling>
        <c:delete val="0"/>
        <c:axPos val="b"/>
        <c:numFmt formatCode="General" sourceLinked="0"/>
        <c:majorTickMark val="out"/>
        <c:minorTickMark val="none"/>
        <c:tickLblPos val="nextTo"/>
        <c:crossAx val="-74640736"/>
        <c:crosses val="autoZero"/>
        <c:auto val="1"/>
        <c:lblAlgn val="ctr"/>
        <c:lblOffset val="100"/>
        <c:noMultiLvlLbl val="0"/>
      </c:catAx>
      <c:valAx>
        <c:axId val="-74640736"/>
        <c:scaling>
          <c:orientation val="minMax"/>
        </c:scaling>
        <c:delete val="0"/>
        <c:axPos val="l"/>
        <c:majorGridlines/>
        <c:numFmt formatCode="General" sourceLinked="1"/>
        <c:majorTickMark val="out"/>
        <c:minorTickMark val="none"/>
        <c:tickLblPos val="nextTo"/>
        <c:crossAx val="-74643056"/>
        <c:crosses val="autoZero"/>
        <c:crossBetween val="between"/>
      </c:valAx>
    </c:plotArea>
    <c:plotVisOnly val="1"/>
    <c:dispBlanksAs val="gap"/>
    <c:showDLblsOverMax val="0"/>
  </c:chart>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Sanctuary Seekers by half-decade (All kinds, all sources)</a:t>
            </a:r>
          </a:p>
        </c:rich>
      </c:tx>
      <c:overlay val="0"/>
    </c:title>
    <c:autoTitleDeleted val="0"/>
    <c:plotArea>
      <c:layout/>
      <c:barChart>
        <c:barDir val="col"/>
        <c:grouping val="clustered"/>
        <c:varyColors val="0"/>
        <c:ser>
          <c:idx val="0"/>
          <c:order val="0"/>
          <c:tx>
            <c:strRef>
              <c:f>'Summary Charts Rough work'!$B$3</c:f>
              <c:strCache>
                <c:ptCount val="1"/>
                <c:pt idx="0">
                  <c:v>All Seekers</c:v>
                </c:pt>
              </c:strCache>
            </c:strRef>
          </c:tx>
          <c:invertIfNegative val="0"/>
          <c:cat>
            <c:strRef>
              <c:f>'Summary Charts Rough work'!$A$4:$A$34</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work'!$B$4:$B$34</c:f>
              <c:numCache>
                <c:formatCode>General</c:formatCode>
                <c:ptCount val="31"/>
                <c:pt idx="0">
                  <c:v>3.0</c:v>
                </c:pt>
                <c:pt idx="1">
                  <c:v>11.0</c:v>
                </c:pt>
                <c:pt idx="2">
                  <c:v>13.0</c:v>
                </c:pt>
                <c:pt idx="3">
                  <c:v>11.0</c:v>
                </c:pt>
                <c:pt idx="4">
                  <c:v>17.0</c:v>
                </c:pt>
                <c:pt idx="5">
                  <c:v>17.0</c:v>
                </c:pt>
                <c:pt idx="6">
                  <c:v>15.0</c:v>
                </c:pt>
                <c:pt idx="7">
                  <c:v>21.0</c:v>
                </c:pt>
                <c:pt idx="8">
                  <c:v>11.0</c:v>
                </c:pt>
                <c:pt idx="9">
                  <c:v>19.0</c:v>
                </c:pt>
                <c:pt idx="10">
                  <c:v>14.0</c:v>
                </c:pt>
                <c:pt idx="11">
                  <c:v>7.0</c:v>
                </c:pt>
                <c:pt idx="12">
                  <c:v>12.0</c:v>
                </c:pt>
                <c:pt idx="13">
                  <c:v>13.0</c:v>
                </c:pt>
                <c:pt idx="14">
                  <c:v>11.0</c:v>
                </c:pt>
                <c:pt idx="15">
                  <c:v>22.0</c:v>
                </c:pt>
                <c:pt idx="16">
                  <c:v>33.0</c:v>
                </c:pt>
                <c:pt idx="17">
                  <c:v>52.0</c:v>
                </c:pt>
                <c:pt idx="18">
                  <c:v>47.0</c:v>
                </c:pt>
                <c:pt idx="19">
                  <c:v>64.0</c:v>
                </c:pt>
                <c:pt idx="20">
                  <c:v>94.0</c:v>
                </c:pt>
                <c:pt idx="21">
                  <c:v>107.0</c:v>
                </c:pt>
                <c:pt idx="22">
                  <c:v>125.0</c:v>
                </c:pt>
                <c:pt idx="23">
                  <c:v>131.0</c:v>
                </c:pt>
                <c:pt idx="24">
                  <c:v>137.0</c:v>
                </c:pt>
                <c:pt idx="25">
                  <c:v>194.0</c:v>
                </c:pt>
                <c:pt idx="26">
                  <c:v>111.0</c:v>
                </c:pt>
                <c:pt idx="27">
                  <c:v>192.0</c:v>
                </c:pt>
                <c:pt idx="28">
                  <c:v>237.0</c:v>
                </c:pt>
                <c:pt idx="29">
                  <c:v>61.0</c:v>
                </c:pt>
                <c:pt idx="30">
                  <c:v>18.0</c:v>
                </c:pt>
              </c:numCache>
            </c:numRef>
          </c:val>
        </c:ser>
        <c:dLbls>
          <c:showLegendKey val="0"/>
          <c:showVal val="0"/>
          <c:showCatName val="0"/>
          <c:showSerName val="0"/>
          <c:showPercent val="0"/>
          <c:showBubbleSize val="0"/>
        </c:dLbls>
        <c:gapWidth val="150"/>
        <c:axId val="-194493792"/>
        <c:axId val="-74609424"/>
      </c:barChart>
      <c:catAx>
        <c:axId val="-194493792"/>
        <c:scaling>
          <c:orientation val="minMax"/>
        </c:scaling>
        <c:delete val="0"/>
        <c:axPos val="b"/>
        <c:numFmt formatCode="General" sourceLinked="0"/>
        <c:majorTickMark val="out"/>
        <c:minorTickMark val="none"/>
        <c:tickLblPos val="nextTo"/>
        <c:crossAx val="-74609424"/>
        <c:crosses val="autoZero"/>
        <c:auto val="1"/>
        <c:lblAlgn val="ctr"/>
        <c:lblOffset val="100"/>
        <c:noMultiLvlLbl val="0"/>
      </c:catAx>
      <c:valAx>
        <c:axId val="-74609424"/>
        <c:scaling>
          <c:orientation val="minMax"/>
        </c:scaling>
        <c:delete val="0"/>
        <c:axPos val="l"/>
        <c:majorGridlines/>
        <c:numFmt formatCode="General" sourceLinked="1"/>
        <c:majorTickMark val="out"/>
        <c:minorTickMark val="none"/>
        <c:tickLblPos val="nextTo"/>
        <c:crossAx val="-194493792"/>
        <c:crosses val="autoZero"/>
        <c:crossBetween val="between"/>
      </c:valAx>
    </c:plotArea>
    <c:plotVisOnly val="1"/>
    <c:dispBlanksAs val="gap"/>
    <c:showDLblsOverMax val="0"/>
  </c:chart>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Church-takers and/or Abjurers by half-decade</a:t>
            </a:r>
            <a:r>
              <a:rPr lang="en-US" baseline="0"/>
              <a:t> </a:t>
            </a:r>
            <a:r>
              <a:rPr lang="en-US"/>
              <a:t>(All</a:t>
            </a:r>
            <a:r>
              <a:rPr lang="en-US" baseline="0"/>
              <a:t> </a:t>
            </a:r>
            <a:r>
              <a:rPr lang="en-US"/>
              <a:t>sources)</a:t>
            </a:r>
          </a:p>
        </c:rich>
      </c:tx>
      <c:layout>
        <c:manualLayout>
          <c:xMode val="edge"/>
          <c:yMode val="edge"/>
          <c:x val="0.120280297031182"/>
          <c:y val="0.0"/>
        </c:manualLayout>
      </c:layout>
      <c:overlay val="0"/>
    </c:title>
    <c:autoTitleDeleted val="0"/>
    <c:plotArea>
      <c:layout/>
      <c:barChart>
        <c:barDir val="col"/>
        <c:grouping val="clustered"/>
        <c:varyColors val="0"/>
        <c:ser>
          <c:idx val="0"/>
          <c:order val="0"/>
          <c:invertIfNegative val="0"/>
          <c:cat>
            <c:strRef>
              <c:f>'Summary Charts Rough work'!$M$4:$M$34</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work'!$N$4:$N$34</c:f>
              <c:numCache>
                <c:formatCode>General</c:formatCode>
                <c:ptCount val="31"/>
                <c:pt idx="0">
                  <c:v>1.0</c:v>
                </c:pt>
                <c:pt idx="1">
                  <c:v>7.0</c:v>
                </c:pt>
                <c:pt idx="2">
                  <c:v>11.0</c:v>
                </c:pt>
                <c:pt idx="3">
                  <c:v>9.0</c:v>
                </c:pt>
                <c:pt idx="4">
                  <c:v>10.0</c:v>
                </c:pt>
                <c:pt idx="5">
                  <c:v>11.0</c:v>
                </c:pt>
                <c:pt idx="6">
                  <c:v>7.0</c:v>
                </c:pt>
                <c:pt idx="7">
                  <c:v>9.0</c:v>
                </c:pt>
                <c:pt idx="8">
                  <c:v>6.0</c:v>
                </c:pt>
                <c:pt idx="9">
                  <c:v>12.0</c:v>
                </c:pt>
                <c:pt idx="10">
                  <c:v>8.0</c:v>
                </c:pt>
                <c:pt idx="11">
                  <c:v>3.0</c:v>
                </c:pt>
                <c:pt idx="12">
                  <c:v>8.0</c:v>
                </c:pt>
                <c:pt idx="13">
                  <c:v>6.0</c:v>
                </c:pt>
                <c:pt idx="14">
                  <c:v>5.0</c:v>
                </c:pt>
                <c:pt idx="15">
                  <c:v>3.0</c:v>
                </c:pt>
                <c:pt idx="16">
                  <c:v>4.0</c:v>
                </c:pt>
                <c:pt idx="17">
                  <c:v>3.0</c:v>
                </c:pt>
                <c:pt idx="18">
                  <c:v>4.0</c:v>
                </c:pt>
                <c:pt idx="19">
                  <c:v>11.0</c:v>
                </c:pt>
                <c:pt idx="20">
                  <c:v>10.0</c:v>
                </c:pt>
                <c:pt idx="21">
                  <c:v>26.0</c:v>
                </c:pt>
                <c:pt idx="22">
                  <c:v>19.0</c:v>
                </c:pt>
                <c:pt idx="23">
                  <c:v>28.0</c:v>
                </c:pt>
                <c:pt idx="24">
                  <c:v>24.0</c:v>
                </c:pt>
                <c:pt idx="25">
                  <c:v>38.0</c:v>
                </c:pt>
                <c:pt idx="26">
                  <c:v>31.0</c:v>
                </c:pt>
                <c:pt idx="27">
                  <c:v>93.0</c:v>
                </c:pt>
                <c:pt idx="28">
                  <c:v>66.0</c:v>
                </c:pt>
                <c:pt idx="29">
                  <c:v>11.0</c:v>
                </c:pt>
                <c:pt idx="30">
                  <c:v>4.0</c:v>
                </c:pt>
              </c:numCache>
            </c:numRef>
          </c:val>
        </c:ser>
        <c:dLbls>
          <c:showLegendKey val="0"/>
          <c:showVal val="0"/>
          <c:showCatName val="0"/>
          <c:showSerName val="0"/>
          <c:showPercent val="0"/>
          <c:showBubbleSize val="0"/>
        </c:dLbls>
        <c:gapWidth val="150"/>
        <c:axId val="-228403568"/>
        <c:axId val="-228016752"/>
      </c:barChart>
      <c:catAx>
        <c:axId val="-228403568"/>
        <c:scaling>
          <c:orientation val="minMax"/>
        </c:scaling>
        <c:delete val="0"/>
        <c:axPos val="b"/>
        <c:numFmt formatCode="General" sourceLinked="0"/>
        <c:majorTickMark val="out"/>
        <c:minorTickMark val="none"/>
        <c:tickLblPos val="nextTo"/>
        <c:crossAx val="-228016752"/>
        <c:crosses val="autoZero"/>
        <c:auto val="1"/>
        <c:lblAlgn val="ctr"/>
        <c:lblOffset val="100"/>
        <c:noMultiLvlLbl val="0"/>
      </c:catAx>
      <c:valAx>
        <c:axId val="-228016752"/>
        <c:scaling>
          <c:orientation val="minMax"/>
        </c:scaling>
        <c:delete val="0"/>
        <c:axPos val="l"/>
        <c:majorGridlines/>
        <c:numFmt formatCode="General" sourceLinked="1"/>
        <c:majorTickMark val="out"/>
        <c:minorTickMark val="none"/>
        <c:tickLblPos val="nextTo"/>
        <c:crossAx val="-228403568"/>
        <c:crosses val="autoZero"/>
        <c:crossBetween val="between"/>
      </c:valAx>
    </c:plotArea>
    <c:plotVisOnly val="1"/>
    <c:dispBlanksAs val="gap"/>
    <c:showDLblsOverMax val="0"/>
  </c:chart>
  <c:printSettings>
    <c:headerFooter/>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Durham</a:t>
            </a:r>
            <a:r>
              <a:rPr lang="en-US" baseline="0"/>
              <a:t> and Beverley Sanctuary Registers</a:t>
            </a:r>
          </a:p>
          <a:p>
            <a:pPr>
              <a:defRPr/>
            </a:pPr>
            <a:endParaRPr lang="en-US"/>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v>Durham</c:v>
          </c:tx>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work'!$A$121:$A$151</c:f>
              <c:strCache>
                <c:ptCount val="31"/>
                <c:pt idx="0">
                  <c:v>1391-1395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1540-</c:v>
                </c:pt>
              </c:strCache>
            </c:strRef>
          </c:cat>
          <c:val>
            <c:numRef>
              <c:f>'Summary Charts Rough work'!$B$121:$B$151</c:f>
              <c:numCache>
                <c:formatCode>General</c:formatCode>
                <c:ptCount val="31"/>
                <c:pt idx="14">
                  <c:v>1.0</c:v>
                </c:pt>
                <c:pt idx="15">
                  <c:v>1.0</c:v>
                </c:pt>
                <c:pt idx="16">
                  <c:v>0.0</c:v>
                </c:pt>
                <c:pt idx="17">
                  <c:v>20.0</c:v>
                </c:pt>
                <c:pt idx="18">
                  <c:v>9.0</c:v>
                </c:pt>
                <c:pt idx="19">
                  <c:v>12.0</c:v>
                </c:pt>
                <c:pt idx="20">
                  <c:v>22.0</c:v>
                </c:pt>
                <c:pt idx="21">
                  <c:v>20.0</c:v>
                </c:pt>
                <c:pt idx="22">
                  <c:v>48.0</c:v>
                </c:pt>
                <c:pt idx="23">
                  <c:v>44.0</c:v>
                </c:pt>
                <c:pt idx="24">
                  <c:v>39.0</c:v>
                </c:pt>
                <c:pt idx="25">
                  <c:v>62.0</c:v>
                </c:pt>
                <c:pt idx="26">
                  <c:v>9.0</c:v>
                </c:pt>
                <c:pt idx="27">
                  <c:v>0.0</c:v>
                </c:pt>
                <c:pt idx="28">
                  <c:v>0.0</c:v>
                </c:pt>
                <c:pt idx="29">
                  <c:v>0.0</c:v>
                </c:pt>
                <c:pt idx="30">
                  <c:v>0.0</c:v>
                </c:pt>
              </c:numCache>
            </c:numRef>
          </c:val>
        </c:ser>
        <c:ser>
          <c:idx val="1"/>
          <c:order val="1"/>
          <c:tx>
            <c:v>Beverley</c:v>
          </c:tx>
          <c:spPr>
            <a:pattFill prst="narHorz">
              <a:fgClr>
                <a:schemeClr val="dk1">
                  <a:tint val="55000"/>
                </a:schemeClr>
              </a:fgClr>
              <a:bgClr>
                <a:schemeClr val="dk1">
                  <a:tint val="55000"/>
                  <a:lumMod val="20000"/>
                  <a:lumOff val="80000"/>
                </a:schemeClr>
              </a:bgClr>
            </a:pattFill>
            <a:ln>
              <a:noFill/>
            </a:ln>
            <a:effectLst>
              <a:innerShdw blurRad="114300">
                <a:schemeClr val="dk1">
                  <a:tint val="55000"/>
                </a:schemeClr>
              </a:innerShdw>
            </a:effectLst>
          </c:spPr>
          <c:invertIfNegative val="0"/>
          <c:cat>
            <c:strRef>
              <c:f>'Summary Charts Rough work'!$A$121:$A$151</c:f>
              <c:strCache>
                <c:ptCount val="31"/>
                <c:pt idx="0">
                  <c:v>1391-1395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1540-</c:v>
                </c:pt>
              </c:strCache>
            </c:strRef>
          </c:cat>
          <c:val>
            <c:numRef>
              <c:f>'Summary Charts Rough work'!$C$121:$C$151</c:f>
              <c:numCache>
                <c:formatCode>General</c:formatCode>
                <c:ptCount val="31"/>
                <c:pt idx="14">
                  <c:v>0.0</c:v>
                </c:pt>
                <c:pt idx="15">
                  <c:v>0.0</c:v>
                </c:pt>
                <c:pt idx="16">
                  <c:v>0.0</c:v>
                </c:pt>
                <c:pt idx="17">
                  <c:v>14.0</c:v>
                </c:pt>
                <c:pt idx="18">
                  <c:v>23.0</c:v>
                </c:pt>
                <c:pt idx="19">
                  <c:v>24.0</c:v>
                </c:pt>
                <c:pt idx="20">
                  <c:v>36.0</c:v>
                </c:pt>
                <c:pt idx="21">
                  <c:v>43.0</c:v>
                </c:pt>
                <c:pt idx="22">
                  <c:v>43.0</c:v>
                </c:pt>
                <c:pt idx="23">
                  <c:v>37.0</c:v>
                </c:pt>
                <c:pt idx="24">
                  <c:v>51.0</c:v>
                </c:pt>
                <c:pt idx="25">
                  <c:v>55.0</c:v>
                </c:pt>
                <c:pt idx="26">
                  <c:v>45.0</c:v>
                </c:pt>
                <c:pt idx="27">
                  <c:v>51.0</c:v>
                </c:pt>
                <c:pt idx="28">
                  <c:v>40.0</c:v>
                </c:pt>
                <c:pt idx="29">
                  <c:v>13.0</c:v>
                </c:pt>
                <c:pt idx="30">
                  <c:v>0.0</c:v>
                </c:pt>
              </c:numCache>
            </c:numRef>
          </c:val>
        </c:ser>
        <c:dLbls>
          <c:showLegendKey val="0"/>
          <c:showVal val="0"/>
          <c:showCatName val="0"/>
          <c:showSerName val="0"/>
          <c:showPercent val="0"/>
          <c:showBubbleSize val="0"/>
        </c:dLbls>
        <c:gapWidth val="164"/>
        <c:overlap val="-22"/>
        <c:axId val="-161177536"/>
        <c:axId val="-161276400"/>
      </c:barChart>
      <c:catAx>
        <c:axId val="-1611775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276400"/>
        <c:crosses val="autoZero"/>
        <c:auto val="1"/>
        <c:lblAlgn val="ctr"/>
        <c:lblOffset val="100"/>
        <c:noMultiLvlLbl val="0"/>
      </c:catAx>
      <c:valAx>
        <c:axId val="-161276400"/>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1775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Church-takers and/or Abjurers, Five-Year Totals (All sources)</a:t>
            </a:r>
          </a:p>
        </c:rich>
      </c:tx>
      <c:layout>
        <c:manualLayout>
          <c:xMode val="edge"/>
          <c:yMode val="edge"/>
          <c:x val="0.120280297031182"/>
          <c:y val="0.0"/>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0.0556142359695078"/>
          <c:y val="0.16063829787234"/>
          <c:w val="0.918489349687863"/>
          <c:h val="0.718955901788872"/>
        </c:manualLayout>
      </c:layout>
      <c:barChart>
        <c:barDir val="col"/>
        <c:grouping val="clustered"/>
        <c:varyColors val="0"/>
        <c:ser>
          <c:idx val="0"/>
          <c:order val="0"/>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work'!$M$4:$M$34</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work'!$N$4:$N$34</c:f>
              <c:numCache>
                <c:formatCode>General</c:formatCode>
                <c:ptCount val="31"/>
                <c:pt idx="0">
                  <c:v>1.0</c:v>
                </c:pt>
                <c:pt idx="1">
                  <c:v>7.0</c:v>
                </c:pt>
                <c:pt idx="2">
                  <c:v>11.0</c:v>
                </c:pt>
                <c:pt idx="3">
                  <c:v>9.0</c:v>
                </c:pt>
                <c:pt idx="4">
                  <c:v>10.0</c:v>
                </c:pt>
                <c:pt idx="5">
                  <c:v>11.0</c:v>
                </c:pt>
                <c:pt idx="6">
                  <c:v>7.0</c:v>
                </c:pt>
                <c:pt idx="7">
                  <c:v>9.0</c:v>
                </c:pt>
                <c:pt idx="8">
                  <c:v>6.0</c:v>
                </c:pt>
                <c:pt idx="9">
                  <c:v>12.0</c:v>
                </c:pt>
                <c:pt idx="10">
                  <c:v>8.0</c:v>
                </c:pt>
                <c:pt idx="11">
                  <c:v>3.0</c:v>
                </c:pt>
                <c:pt idx="12">
                  <c:v>8.0</c:v>
                </c:pt>
                <c:pt idx="13">
                  <c:v>6.0</c:v>
                </c:pt>
                <c:pt idx="14">
                  <c:v>5.0</c:v>
                </c:pt>
                <c:pt idx="15">
                  <c:v>3.0</c:v>
                </c:pt>
                <c:pt idx="16">
                  <c:v>4.0</c:v>
                </c:pt>
                <c:pt idx="17">
                  <c:v>3.0</c:v>
                </c:pt>
                <c:pt idx="18">
                  <c:v>4.0</c:v>
                </c:pt>
                <c:pt idx="19">
                  <c:v>11.0</c:v>
                </c:pt>
                <c:pt idx="20">
                  <c:v>10.0</c:v>
                </c:pt>
                <c:pt idx="21">
                  <c:v>26.0</c:v>
                </c:pt>
                <c:pt idx="22">
                  <c:v>19.0</c:v>
                </c:pt>
                <c:pt idx="23">
                  <c:v>28.0</c:v>
                </c:pt>
                <c:pt idx="24">
                  <c:v>24.0</c:v>
                </c:pt>
                <c:pt idx="25">
                  <c:v>38.0</c:v>
                </c:pt>
                <c:pt idx="26">
                  <c:v>31.0</c:v>
                </c:pt>
                <c:pt idx="27">
                  <c:v>93.0</c:v>
                </c:pt>
                <c:pt idx="28">
                  <c:v>66.0</c:v>
                </c:pt>
                <c:pt idx="29">
                  <c:v>11.0</c:v>
                </c:pt>
                <c:pt idx="30">
                  <c:v>4.0</c:v>
                </c:pt>
              </c:numCache>
            </c:numRef>
          </c:val>
        </c:ser>
        <c:dLbls>
          <c:showLegendKey val="0"/>
          <c:showVal val="0"/>
          <c:showCatName val="0"/>
          <c:showSerName val="0"/>
          <c:showPercent val="0"/>
          <c:showBubbleSize val="0"/>
        </c:dLbls>
        <c:gapWidth val="164"/>
        <c:overlap val="-22"/>
        <c:axId val="-72612080"/>
        <c:axId val="-229416656"/>
      </c:barChart>
      <c:catAx>
        <c:axId val="-72612080"/>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229416656"/>
        <c:crosses val="autoZero"/>
        <c:auto val="1"/>
        <c:lblAlgn val="ctr"/>
        <c:lblOffset val="100"/>
        <c:noMultiLvlLbl val="0"/>
      </c:catAx>
      <c:valAx>
        <c:axId val="-2294166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72612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Seekers at Chartered Sanctuaries, Five-Year Totals (All sources)</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0.0517331799369481"/>
          <c:y val="0.114733712241077"/>
          <c:w val="0.915596079427453"/>
          <c:h val="0.678510619076275"/>
        </c:manualLayout>
      </c:layout>
      <c:barChart>
        <c:barDir val="col"/>
        <c:grouping val="clustered"/>
        <c:varyColors val="0"/>
        <c:ser>
          <c:idx val="0"/>
          <c:order val="0"/>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work'!$A$42:$A$72</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work'!$B$42:$B$72</c:f>
              <c:numCache>
                <c:formatCode>General</c:formatCode>
                <c:ptCount val="31"/>
                <c:pt idx="0">
                  <c:v>1.0</c:v>
                </c:pt>
                <c:pt idx="1">
                  <c:v>4.0</c:v>
                </c:pt>
                <c:pt idx="2">
                  <c:v>2.0</c:v>
                </c:pt>
                <c:pt idx="3">
                  <c:v>4.0</c:v>
                </c:pt>
                <c:pt idx="4">
                  <c:v>7.0</c:v>
                </c:pt>
                <c:pt idx="5">
                  <c:v>6.0</c:v>
                </c:pt>
                <c:pt idx="6">
                  <c:v>8.0</c:v>
                </c:pt>
                <c:pt idx="7">
                  <c:v>12.0</c:v>
                </c:pt>
                <c:pt idx="8">
                  <c:v>5.0</c:v>
                </c:pt>
                <c:pt idx="9">
                  <c:v>8.0</c:v>
                </c:pt>
                <c:pt idx="10">
                  <c:v>6.0</c:v>
                </c:pt>
                <c:pt idx="11">
                  <c:v>4.0</c:v>
                </c:pt>
                <c:pt idx="12">
                  <c:v>4.0</c:v>
                </c:pt>
                <c:pt idx="13">
                  <c:v>7.0</c:v>
                </c:pt>
                <c:pt idx="14">
                  <c:v>6.0</c:v>
                </c:pt>
                <c:pt idx="15">
                  <c:v>19.0</c:v>
                </c:pt>
                <c:pt idx="16">
                  <c:v>29.0</c:v>
                </c:pt>
                <c:pt idx="17">
                  <c:v>49.0</c:v>
                </c:pt>
                <c:pt idx="18">
                  <c:v>44.0</c:v>
                </c:pt>
                <c:pt idx="19">
                  <c:v>53.0</c:v>
                </c:pt>
                <c:pt idx="20">
                  <c:v>84.0</c:v>
                </c:pt>
                <c:pt idx="21">
                  <c:v>82.0</c:v>
                </c:pt>
                <c:pt idx="22">
                  <c:v>106.0</c:v>
                </c:pt>
                <c:pt idx="23">
                  <c:v>105.0</c:v>
                </c:pt>
                <c:pt idx="24">
                  <c:v>113.0</c:v>
                </c:pt>
                <c:pt idx="25">
                  <c:v>152.0</c:v>
                </c:pt>
                <c:pt idx="26">
                  <c:v>79.0</c:v>
                </c:pt>
                <c:pt idx="27">
                  <c:v>96.0</c:v>
                </c:pt>
                <c:pt idx="28">
                  <c:v>226.0</c:v>
                </c:pt>
                <c:pt idx="29">
                  <c:v>58.0</c:v>
                </c:pt>
                <c:pt idx="30">
                  <c:v>17.0</c:v>
                </c:pt>
              </c:numCache>
            </c:numRef>
          </c:val>
        </c:ser>
        <c:dLbls>
          <c:showLegendKey val="0"/>
          <c:showVal val="0"/>
          <c:showCatName val="0"/>
          <c:showSerName val="0"/>
          <c:showPercent val="0"/>
          <c:showBubbleSize val="0"/>
        </c:dLbls>
        <c:gapWidth val="164"/>
        <c:overlap val="-22"/>
        <c:axId val="-200174192"/>
        <c:axId val="-199294528"/>
      </c:barChart>
      <c:catAx>
        <c:axId val="-200174192"/>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99294528"/>
        <c:crosses val="autoZero"/>
        <c:auto val="1"/>
        <c:lblAlgn val="ctr"/>
        <c:lblOffset val="100"/>
        <c:noMultiLvlLbl val="0"/>
      </c:catAx>
      <c:valAx>
        <c:axId val="-199294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200174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Church-takers and/or abjurers,</a:t>
            </a:r>
            <a:r>
              <a:rPr lang="en-US" baseline="0"/>
              <a:t> Five-Year Totals</a:t>
            </a:r>
            <a:r>
              <a:rPr lang="en-US"/>
              <a:t> (KB 9)</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0.0517331799369481"/>
          <c:y val="0.114733712241077"/>
          <c:w val="0.915596079427453"/>
          <c:h val="0.678510619076275"/>
        </c:manualLayout>
      </c:layout>
      <c:barChart>
        <c:barDir val="col"/>
        <c:grouping val="clustered"/>
        <c:varyColors val="0"/>
        <c:ser>
          <c:idx val="0"/>
          <c:order val="0"/>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work'!$A$81:$A$111</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work'!$B$81:$B$111</c:f>
              <c:numCache>
                <c:formatCode>General</c:formatCode>
                <c:ptCount val="31"/>
                <c:pt idx="0">
                  <c:v>1.0</c:v>
                </c:pt>
                <c:pt idx="1">
                  <c:v>4.0</c:v>
                </c:pt>
                <c:pt idx="2">
                  <c:v>5.0</c:v>
                </c:pt>
                <c:pt idx="3">
                  <c:v>4.0</c:v>
                </c:pt>
                <c:pt idx="4">
                  <c:v>5.0</c:v>
                </c:pt>
                <c:pt idx="5">
                  <c:v>9.0</c:v>
                </c:pt>
                <c:pt idx="6">
                  <c:v>6.0</c:v>
                </c:pt>
                <c:pt idx="7">
                  <c:v>9.0</c:v>
                </c:pt>
                <c:pt idx="8">
                  <c:v>5.0</c:v>
                </c:pt>
                <c:pt idx="9">
                  <c:v>8.0</c:v>
                </c:pt>
                <c:pt idx="10">
                  <c:v>6.0</c:v>
                </c:pt>
                <c:pt idx="11">
                  <c:v>2.0</c:v>
                </c:pt>
                <c:pt idx="12">
                  <c:v>4.0</c:v>
                </c:pt>
                <c:pt idx="13">
                  <c:v>2.0</c:v>
                </c:pt>
                <c:pt idx="14">
                  <c:v>2.0</c:v>
                </c:pt>
                <c:pt idx="15">
                  <c:v>3.0</c:v>
                </c:pt>
                <c:pt idx="16">
                  <c:v>3.0</c:v>
                </c:pt>
                <c:pt idx="17">
                  <c:v>3.0</c:v>
                </c:pt>
                <c:pt idx="18">
                  <c:v>4.0</c:v>
                </c:pt>
                <c:pt idx="19">
                  <c:v>11.0</c:v>
                </c:pt>
                <c:pt idx="20">
                  <c:v>6.0</c:v>
                </c:pt>
                <c:pt idx="21">
                  <c:v>21.0</c:v>
                </c:pt>
                <c:pt idx="22">
                  <c:v>10.0</c:v>
                </c:pt>
                <c:pt idx="23">
                  <c:v>22.0</c:v>
                </c:pt>
                <c:pt idx="24">
                  <c:v>20.0</c:v>
                </c:pt>
                <c:pt idx="25">
                  <c:v>33.0</c:v>
                </c:pt>
                <c:pt idx="26">
                  <c:v>30.0</c:v>
                </c:pt>
                <c:pt idx="27">
                  <c:v>78.0</c:v>
                </c:pt>
                <c:pt idx="28">
                  <c:v>60.0</c:v>
                </c:pt>
                <c:pt idx="29">
                  <c:v>5.0</c:v>
                </c:pt>
                <c:pt idx="30">
                  <c:v>4.0</c:v>
                </c:pt>
              </c:numCache>
            </c:numRef>
          </c:val>
        </c:ser>
        <c:dLbls>
          <c:showLegendKey val="0"/>
          <c:showVal val="0"/>
          <c:showCatName val="0"/>
          <c:showSerName val="0"/>
          <c:showPercent val="0"/>
          <c:showBubbleSize val="0"/>
        </c:dLbls>
        <c:gapWidth val="164"/>
        <c:overlap val="-22"/>
        <c:axId val="-193506048"/>
        <c:axId val="-125358448"/>
      </c:barChart>
      <c:catAx>
        <c:axId val="-193506048"/>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25358448"/>
        <c:crosses val="autoZero"/>
        <c:auto val="1"/>
        <c:lblAlgn val="ctr"/>
        <c:lblOffset val="100"/>
        <c:noMultiLvlLbl val="0"/>
      </c:catAx>
      <c:valAx>
        <c:axId val="-1253584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506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Seekers at Chartered sanctuaries, five-year totals (KB</a:t>
            </a:r>
            <a:r>
              <a:rPr lang="en-US" baseline="0"/>
              <a:t> 9)</a:t>
            </a:r>
            <a:endParaRPr lang="en-US"/>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0.0517331799369481"/>
          <c:y val="0.114733712241077"/>
          <c:w val="0.915596079427453"/>
          <c:h val="0.678510619076275"/>
        </c:manualLayout>
      </c:layout>
      <c:barChart>
        <c:barDir val="col"/>
        <c:grouping val="clustered"/>
        <c:varyColors val="0"/>
        <c:ser>
          <c:idx val="0"/>
          <c:order val="0"/>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work'!$O$43:$O$72</c:f>
              <c:strCache>
                <c:ptCount val="30"/>
                <c:pt idx="0">
                  <c:v>1396-1400</c:v>
                </c:pt>
                <c:pt idx="1">
                  <c:v>1401-1405</c:v>
                </c:pt>
                <c:pt idx="2">
                  <c:v>1406-1410</c:v>
                </c:pt>
                <c:pt idx="3">
                  <c:v>1411-1415</c:v>
                </c:pt>
                <c:pt idx="4">
                  <c:v>1416-1420</c:v>
                </c:pt>
                <c:pt idx="5">
                  <c:v>1421-1425</c:v>
                </c:pt>
                <c:pt idx="6">
                  <c:v>1426-1430</c:v>
                </c:pt>
                <c:pt idx="7">
                  <c:v>1431-1435</c:v>
                </c:pt>
                <c:pt idx="8">
                  <c:v>1436-1440</c:v>
                </c:pt>
                <c:pt idx="9">
                  <c:v>1441-1445</c:v>
                </c:pt>
                <c:pt idx="10">
                  <c:v>1446-1450</c:v>
                </c:pt>
                <c:pt idx="11">
                  <c:v>1451-1455</c:v>
                </c:pt>
                <c:pt idx="12">
                  <c:v>1456-1460</c:v>
                </c:pt>
                <c:pt idx="13">
                  <c:v>1461-1465</c:v>
                </c:pt>
                <c:pt idx="14">
                  <c:v>1466-1470</c:v>
                </c:pt>
                <c:pt idx="15">
                  <c:v>1471-1475</c:v>
                </c:pt>
                <c:pt idx="16">
                  <c:v>1476-1480</c:v>
                </c:pt>
                <c:pt idx="17">
                  <c:v>1481-1485</c:v>
                </c:pt>
                <c:pt idx="18">
                  <c:v>1486-1490</c:v>
                </c:pt>
                <c:pt idx="19">
                  <c:v>1491-1495</c:v>
                </c:pt>
                <c:pt idx="20">
                  <c:v>1496-1500</c:v>
                </c:pt>
                <c:pt idx="21">
                  <c:v>1501-1505</c:v>
                </c:pt>
                <c:pt idx="22">
                  <c:v>1506-1510</c:v>
                </c:pt>
                <c:pt idx="23">
                  <c:v>1511-1515</c:v>
                </c:pt>
                <c:pt idx="24">
                  <c:v>1516-1520</c:v>
                </c:pt>
                <c:pt idx="25">
                  <c:v>1521-1525</c:v>
                </c:pt>
                <c:pt idx="26">
                  <c:v>1526-1530</c:v>
                </c:pt>
                <c:pt idx="27">
                  <c:v>1531-1535</c:v>
                </c:pt>
                <c:pt idx="28">
                  <c:v>1536-1540</c:v>
                </c:pt>
                <c:pt idx="29">
                  <c:v>1541-</c:v>
                </c:pt>
              </c:strCache>
            </c:strRef>
          </c:cat>
          <c:val>
            <c:numRef>
              <c:f>'Summary Charts Rough work'!$P$43:$P$72</c:f>
              <c:numCache>
                <c:formatCode>General</c:formatCode>
                <c:ptCount val="30"/>
                <c:pt idx="0">
                  <c:v>1.0</c:v>
                </c:pt>
                <c:pt idx="1">
                  <c:v>2.0</c:v>
                </c:pt>
                <c:pt idx="2">
                  <c:v>2.0</c:v>
                </c:pt>
                <c:pt idx="3">
                  <c:v>3.0</c:v>
                </c:pt>
                <c:pt idx="4">
                  <c:v>1.0</c:v>
                </c:pt>
                <c:pt idx="5">
                  <c:v>0.0</c:v>
                </c:pt>
                <c:pt idx="6">
                  <c:v>3.0</c:v>
                </c:pt>
                <c:pt idx="7">
                  <c:v>2.0</c:v>
                </c:pt>
                <c:pt idx="8">
                  <c:v>1.0</c:v>
                </c:pt>
                <c:pt idx="9">
                  <c:v>5.0</c:v>
                </c:pt>
                <c:pt idx="10">
                  <c:v>1.0</c:v>
                </c:pt>
                <c:pt idx="11">
                  <c:v>0.0</c:v>
                </c:pt>
                <c:pt idx="12">
                  <c:v>0.0</c:v>
                </c:pt>
                <c:pt idx="13">
                  <c:v>1.0</c:v>
                </c:pt>
                <c:pt idx="14">
                  <c:v>0.0</c:v>
                </c:pt>
                <c:pt idx="15">
                  <c:v>0.0</c:v>
                </c:pt>
                <c:pt idx="16">
                  <c:v>8.0</c:v>
                </c:pt>
                <c:pt idx="17">
                  <c:v>2.0</c:v>
                </c:pt>
                <c:pt idx="18">
                  <c:v>10.0</c:v>
                </c:pt>
                <c:pt idx="19">
                  <c:v>15.0</c:v>
                </c:pt>
                <c:pt idx="20">
                  <c:v>6.0</c:v>
                </c:pt>
                <c:pt idx="21">
                  <c:v>12.0</c:v>
                </c:pt>
                <c:pt idx="22">
                  <c:v>13.0</c:v>
                </c:pt>
                <c:pt idx="23">
                  <c:v>11.0</c:v>
                </c:pt>
                <c:pt idx="24">
                  <c:v>19.0</c:v>
                </c:pt>
                <c:pt idx="25">
                  <c:v>10.0</c:v>
                </c:pt>
                <c:pt idx="26">
                  <c:v>21.0</c:v>
                </c:pt>
                <c:pt idx="27">
                  <c:v>77.0</c:v>
                </c:pt>
                <c:pt idx="28">
                  <c:v>18.0</c:v>
                </c:pt>
                <c:pt idx="29">
                  <c:v>5.0</c:v>
                </c:pt>
              </c:numCache>
            </c:numRef>
          </c:val>
        </c:ser>
        <c:dLbls>
          <c:showLegendKey val="0"/>
          <c:showVal val="0"/>
          <c:showCatName val="0"/>
          <c:showSerName val="0"/>
          <c:showPercent val="0"/>
          <c:showBubbleSize val="0"/>
        </c:dLbls>
        <c:gapWidth val="164"/>
        <c:overlap val="-22"/>
        <c:axId val="-125530336"/>
        <c:axId val="-125528016"/>
      </c:barChart>
      <c:catAx>
        <c:axId val="-125530336"/>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25528016"/>
        <c:crosses val="autoZero"/>
        <c:auto val="1"/>
        <c:lblAlgn val="ctr"/>
        <c:lblOffset val="100"/>
        <c:noMultiLvlLbl val="0"/>
      </c:catAx>
      <c:valAx>
        <c:axId val="-1255280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25530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Durham</a:t>
            </a:r>
            <a:r>
              <a:rPr lang="en-US" baseline="0"/>
              <a:t> and Beverley Sanctuary Registers</a:t>
            </a:r>
          </a:p>
          <a:p>
            <a:pPr>
              <a:defRPr/>
            </a:pPr>
            <a:endParaRPr lang="en-US"/>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v>Durham</c:v>
          </c:tx>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work'!$A$121:$A$151</c:f>
              <c:strCache>
                <c:ptCount val="31"/>
                <c:pt idx="0">
                  <c:v>1391-1395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1540-</c:v>
                </c:pt>
              </c:strCache>
            </c:strRef>
          </c:cat>
          <c:val>
            <c:numRef>
              <c:f>'Summary Charts Rough work'!$B$121:$B$151</c:f>
              <c:numCache>
                <c:formatCode>General</c:formatCode>
                <c:ptCount val="31"/>
                <c:pt idx="14">
                  <c:v>1.0</c:v>
                </c:pt>
                <c:pt idx="15">
                  <c:v>1.0</c:v>
                </c:pt>
                <c:pt idx="16">
                  <c:v>0.0</c:v>
                </c:pt>
                <c:pt idx="17">
                  <c:v>20.0</c:v>
                </c:pt>
                <c:pt idx="18">
                  <c:v>9.0</c:v>
                </c:pt>
                <c:pt idx="19">
                  <c:v>12.0</c:v>
                </c:pt>
                <c:pt idx="20">
                  <c:v>22.0</c:v>
                </c:pt>
                <c:pt idx="21">
                  <c:v>20.0</c:v>
                </c:pt>
                <c:pt idx="22">
                  <c:v>48.0</c:v>
                </c:pt>
                <c:pt idx="23">
                  <c:v>44.0</c:v>
                </c:pt>
                <c:pt idx="24">
                  <c:v>39.0</c:v>
                </c:pt>
                <c:pt idx="25">
                  <c:v>62.0</c:v>
                </c:pt>
                <c:pt idx="26">
                  <c:v>9.0</c:v>
                </c:pt>
                <c:pt idx="27">
                  <c:v>0.0</c:v>
                </c:pt>
                <c:pt idx="28">
                  <c:v>0.0</c:v>
                </c:pt>
                <c:pt idx="29">
                  <c:v>0.0</c:v>
                </c:pt>
                <c:pt idx="30">
                  <c:v>0.0</c:v>
                </c:pt>
              </c:numCache>
            </c:numRef>
          </c:val>
        </c:ser>
        <c:ser>
          <c:idx val="1"/>
          <c:order val="1"/>
          <c:tx>
            <c:v>Beverley</c:v>
          </c:tx>
          <c:spPr>
            <a:pattFill prst="narHorz">
              <a:fgClr>
                <a:schemeClr val="dk1">
                  <a:tint val="55000"/>
                </a:schemeClr>
              </a:fgClr>
              <a:bgClr>
                <a:schemeClr val="dk1">
                  <a:tint val="55000"/>
                  <a:lumMod val="20000"/>
                  <a:lumOff val="80000"/>
                </a:schemeClr>
              </a:bgClr>
            </a:pattFill>
            <a:ln>
              <a:noFill/>
            </a:ln>
            <a:effectLst>
              <a:innerShdw blurRad="114300">
                <a:schemeClr val="dk1">
                  <a:tint val="55000"/>
                </a:schemeClr>
              </a:innerShdw>
            </a:effectLst>
          </c:spPr>
          <c:invertIfNegative val="0"/>
          <c:cat>
            <c:strRef>
              <c:f>'Summary Charts Rough work'!$A$121:$A$151</c:f>
              <c:strCache>
                <c:ptCount val="31"/>
                <c:pt idx="0">
                  <c:v>1391-1395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1540-</c:v>
                </c:pt>
              </c:strCache>
            </c:strRef>
          </c:cat>
          <c:val>
            <c:numRef>
              <c:f>'Summary Charts Rough work'!$C$121:$C$151</c:f>
              <c:numCache>
                <c:formatCode>General</c:formatCode>
                <c:ptCount val="31"/>
                <c:pt idx="14">
                  <c:v>0.0</c:v>
                </c:pt>
                <c:pt idx="15">
                  <c:v>0.0</c:v>
                </c:pt>
                <c:pt idx="16">
                  <c:v>0.0</c:v>
                </c:pt>
                <c:pt idx="17">
                  <c:v>14.0</c:v>
                </c:pt>
                <c:pt idx="18">
                  <c:v>23.0</c:v>
                </c:pt>
                <c:pt idx="19">
                  <c:v>24.0</c:v>
                </c:pt>
                <c:pt idx="20">
                  <c:v>36.0</c:v>
                </c:pt>
                <c:pt idx="21">
                  <c:v>43.0</c:v>
                </c:pt>
                <c:pt idx="22">
                  <c:v>43.0</c:v>
                </c:pt>
                <c:pt idx="23">
                  <c:v>37.0</c:v>
                </c:pt>
                <c:pt idx="24">
                  <c:v>51.0</c:v>
                </c:pt>
                <c:pt idx="25">
                  <c:v>55.0</c:v>
                </c:pt>
                <c:pt idx="26">
                  <c:v>45.0</c:v>
                </c:pt>
                <c:pt idx="27">
                  <c:v>51.0</c:v>
                </c:pt>
                <c:pt idx="28">
                  <c:v>40.0</c:v>
                </c:pt>
                <c:pt idx="29">
                  <c:v>13.0</c:v>
                </c:pt>
                <c:pt idx="30">
                  <c:v>0.0</c:v>
                </c:pt>
              </c:numCache>
            </c:numRef>
          </c:val>
        </c:ser>
        <c:dLbls>
          <c:showLegendKey val="0"/>
          <c:showVal val="0"/>
          <c:showCatName val="0"/>
          <c:showSerName val="0"/>
          <c:showPercent val="0"/>
          <c:showBubbleSize val="0"/>
        </c:dLbls>
        <c:gapWidth val="164"/>
        <c:overlap val="-22"/>
        <c:axId val="-125502576"/>
        <c:axId val="-125500256"/>
      </c:barChart>
      <c:catAx>
        <c:axId val="-1255025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25500256"/>
        <c:crosses val="autoZero"/>
        <c:auto val="1"/>
        <c:lblAlgn val="ctr"/>
        <c:lblOffset val="100"/>
        <c:noMultiLvlLbl val="0"/>
      </c:catAx>
      <c:valAx>
        <c:axId val="-125500256"/>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2550257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Palatino" charset="0"/>
                <a:ea typeface="Palatino" charset="0"/>
                <a:cs typeface="Palatino" charset="0"/>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Palatino" charset="0"/>
                <a:ea typeface="Palatino" charset="0"/>
                <a:cs typeface="Palatino" charset="0"/>
              </a:defRPr>
            </a:pPr>
            <a:endParaRPr lang="en-US"/>
          </a:p>
        </c:txPr>
      </c:legendEntry>
      <c:layout>
        <c:manualLayout>
          <c:xMode val="edge"/>
          <c:yMode val="edge"/>
          <c:x val="0.419448949262137"/>
          <c:y val="0.142743764172336"/>
          <c:w val="0.19255905511811"/>
          <c:h val="0.06547645829985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Seekers at Chartered Sanctuaries by half-decade (All sources)</a:t>
            </a:r>
          </a:p>
        </c:rich>
      </c:tx>
      <c:layout>
        <c:manualLayout>
          <c:xMode val="edge"/>
          <c:yMode val="edge"/>
          <c:x val="0.082200839695797"/>
          <c:y val="0.0"/>
        </c:manualLayout>
      </c:layout>
      <c:overlay val="0"/>
    </c:title>
    <c:autoTitleDeleted val="0"/>
    <c:plotArea>
      <c:layout>
        <c:manualLayout>
          <c:layoutTarget val="inner"/>
          <c:xMode val="edge"/>
          <c:yMode val="edge"/>
          <c:x val="0.0517331799369481"/>
          <c:y val="0.114733712241077"/>
          <c:w val="0.915596079427453"/>
          <c:h val="0.678510619076275"/>
        </c:manualLayout>
      </c:layout>
      <c:barChart>
        <c:barDir val="col"/>
        <c:grouping val="clustered"/>
        <c:varyColors val="0"/>
        <c:ser>
          <c:idx val="0"/>
          <c:order val="0"/>
          <c:invertIfNegative val="0"/>
          <c:cat>
            <c:strRef>
              <c:f>'Summary Charts Rough work'!$A$42:$A$72</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work'!$B$42:$B$72</c:f>
              <c:numCache>
                <c:formatCode>General</c:formatCode>
                <c:ptCount val="31"/>
                <c:pt idx="0">
                  <c:v>1.0</c:v>
                </c:pt>
                <c:pt idx="1">
                  <c:v>4.0</c:v>
                </c:pt>
                <c:pt idx="2">
                  <c:v>2.0</c:v>
                </c:pt>
                <c:pt idx="3">
                  <c:v>4.0</c:v>
                </c:pt>
                <c:pt idx="4">
                  <c:v>7.0</c:v>
                </c:pt>
                <c:pt idx="5">
                  <c:v>6.0</c:v>
                </c:pt>
                <c:pt idx="6">
                  <c:v>8.0</c:v>
                </c:pt>
                <c:pt idx="7">
                  <c:v>12.0</c:v>
                </c:pt>
                <c:pt idx="8">
                  <c:v>5.0</c:v>
                </c:pt>
                <c:pt idx="9">
                  <c:v>8.0</c:v>
                </c:pt>
                <c:pt idx="10">
                  <c:v>6.0</c:v>
                </c:pt>
                <c:pt idx="11">
                  <c:v>4.0</c:v>
                </c:pt>
                <c:pt idx="12">
                  <c:v>4.0</c:v>
                </c:pt>
                <c:pt idx="13">
                  <c:v>7.0</c:v>
                </c:pt>
                <c:pt idx="14">
                  <c:v>6.0</c:v>
                </c:pt>
                <c:pt idx="15">
                  <c:v>19.0</c:v>
                </c:pt>
                <c:pt idx="16">
                  <c:v>29.0</c:v>
                </c:pt>
                <c:pt idx="17">
                  <c:v>49.0</c:v>
                </c:pt>
                <c:pt idx="18">
                  <c:v>44.0</c:v>
                </c:pt>
                <c:pt idx="19">
                  <c:v>53.0</c:v>
                </c:pt>
                <c:pt idx="20">
                  <c:v>84.0</c:v>
                </c:pt>
                <c:pt idx="21">
                  <c:v>82.0</c:v>
                </c:pt>
                <c:pt idx="22">
                  <c:v>106.0</c:v>
                </c:pt>
                <c:pt idx="23">
                  <c:v>105.0</c:v>
                </c:pt>
                <c:pt idx="24">
                  <c:v>113.0</c:v>
                </c:pt>
                <c:pt idx="25">
                  <c:v>152.0</c:v>
                </c:pt>
                <c:pt idx="26">
                  <c:v>79.0</c:v>
                </c:pt>
                <c:pt idx="27">
                  <c:v>96.0</c:v>
                </c:pt>
                <c:pt idx="28">
                  <c:v>226.0</c:v>
                </c:pt>
                <c:pt idx="29">
                  <c:v>58.0</c:v>
                </c:pt>
                <c:pt idx="30">
                  <c:v>17.0</c:v>
                </c:pt>
              </c:numCache>
            </c:numRef>
          </c:val>
        </c:ser>
        <c:dLbls>
          <c:showLegendKey val="0"/>
          <c:showVal val="0"/>
          <c:showCatName val="0"/>
          <c:showSerName val="0"/>
          <c:showPercent val="0"/>
          <c:showBubbleSize val="0"/>
        </c:dLbls>
        <c:gapWidth val="150"/>
        <c:axId val="-75343632"/>
        <c:axId val="-75341856"/>
      </c:barChart>
      <c:catAx>
        <c:axId val="-75343632"/>
        <c:scaling>
          <c:orientation val="minMax"/>
        </c:scaling>
        <c:delete val="0"/>
        <c:axPos val="b"/>
        <c:numFmt formatCode="General" sourceLinked="0"/>
        <c:majorTickMark val="out"/>
        <c:minorTickMark val="none"/>
        <c:tickLblPos val="nextTo"/>
        <c:crossAx val="-75341856"/>
        <c:crosses val="autoZero"/>
        <c:auto val="1"/>
        <c:lblAlgn val="ctr"/>
        <c:lblOffset val="100"/>
        <c:noMultiLvlLbl val="0"/>
      </c:catAx>
      <c:valAx>
        <c:axId val="-75341856"/>
        <c:scaling>
          <c:orientation val="minMax"/>
        </c:scaling>
        <c:delete val="0"/>
        <c:axPos val="l"/>
        <c:majorGridlines/>
        <c:numFmt formatCode="General" sourceLinked="1"/>
        <c:majorTickMark val="out"/>
        <c:minorTickMark val="none"/>
        <c:tickLblPos val="nextTo"/>
        <c:crossAx val="-75343632"/>
        <c:crosses val="autoZero"/>
        <c:crossBetween val="between"/>
      </c:valAx>
    </c:plotArea>
    <c:plotVisOnly val="1"/>
    <c:dispBlanksAs val="gap"/>
    <c:showDLblsOverMax val="0"/>
  </c:chart>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Seekers at Chartered Sanctuaries by half-decade (KB 9)</a:t>
            </a:r>
          </a:p>
        </c:rich>
      </c:tx>
      <c:overlay val="0"/>
    </c:title>
    <c:autoTitleDeleted val="0"/>
    <c:plotArea>
      <c:layout>
        <c:manualLayout>
          <c:layoutTarget val="inner"/>
          <c:xMode val="edge"/>
          <c:yMode val="edge"/>
          <c:x val="0.0517331799369481"/>
          <c:y val="0.114733712241077"/>
          <c:w val="0.915596079427453"/>
          <c:h val="0.678510619076275"/>
        </c:manualLayout>
      </c:layout>
      <c:barChart>
        <c:barDir val="col"/>
        <c:grouping val="clustered"/>
        <c:varyColors val="0"/>
        <c:ser>
          <c:idx val="0"/>
          <c:order val="0"/>
          <c:invertIfNegative val="0"/>
          <c:cat>
            <c:strRef>
              <c:f>'Summary Charts Rough work'!$O$43:$O$72</c:f>
              <c:strCache>
                <c:ptCount val="30"/>
                <c:pt idx="0">
                  <c:v>1396-1400</c:v>
                </c:pt>
                <c:pt idx="1">
                  <c:v>1401-1405</c:v>
                </c:pt>
                <c:pt idx="2">
                  <c:v>1406-1410</c:v>
                </c:pt>
                <c:pt idx="3">
                  <c:v>1411-1415</c:v>
                </c:pt>
                <c:pt idx="4">
                  <c:v>1416-1420</c:v>
                </c:pt>
                <c:pt idx="5">
                  <c:v>1421-1425</c:v>
                </c:pt>
                <c:pt idx="6">
                  <c:v>1426-1430</c:v>
                </c:pt>
                <c:pt idx="7">
                  <c:v>1431-1435</c:v>
                </c:pt>
                <c:pt idx="8">
                  <c:v>1436-1440</c:v>
                </c:pt>
                <c:pt idx="9">
                  <c:v>1441-1445</c:v>
                </c:pt>
                <c:pt idx="10">
                  <c:v>1446-1450</c:v>
                </c:pt>
                <c:pt idx="11">
                  <c:v>1451-1455</c:v>
                </c:pt>
                <c:pt idx="12">
                  <c:v>1456-1460</c:v>
                </c:pt>
                <c:pt idx="13">
                  <c:v>1461-1465</c:v>
                </c:pt>
                <c:pt idx="14">
                  <c:v>1466-1470</c:v>
                </c:pt>
                <c:pt idx="15">
                  <c:v>1471-1475</c:v>
                </c:pt>
                <c:pt idx="16">
                  <c:v>1476-1480</c:v>
                </c:pt>
                <c:pt idx="17">
                  <c:v>1481-1485</c:v>
                </c:pt>
                <c:pt idx="18">
                  <c:v>1486-1490</c:v>
                </c:pt>
                <c:pt idx="19">
                  <c:v>1491-1495</c:v>
                </c:pt>
                <c:pt idx="20">
                  <c:v>1496-1500</c:v>
                </c:pt>
                <c:pt idx="21">
                  <c:v>1501-1505</c:v>
                </c:pt>
                <c:pt idx="22">
                  <c:v>1506-1510</c:v>
                </c:pt>
                <c:pt idx="23">
                  <c:v>1511-1515</c:v>
                </c:pt>
                <c:pt idx="24">
                  <c:v>1516-1520</c:v>
                </c:pt>
                <c:pt idx="25">
                  <c:v>1521-1525</c:v>
                </c:pt>
                <c:pt idx="26">
                  <c:v>1526-1530</c:v>
                </c:pt>
                <c:pt idx="27">
                  <c:v>1531-1535</c:v>
                </c:pt>
                <c:pt idx="28">
                  <c:v>1536-1540</c:v>
                </c:pt>
                <c:pt idx="29">
                  <c:v>1541-</c:v>
                </c:pt>
              </c:strCache>
            </c:strRef>
          </c:cat>
          <c:val>
            <c:numRef>
              <c:f>'Summary Charts Rough work'!$P$43:$P$72</c:f>
              <c:numCache>
                <c:formatCode>General</c:formatCode>
                <c:ptCount val="30"/>
                <c:pt idx="0">
                  <c:v>1.0</c:v>
                </c:pt>
                <c:pt idx="1">
                  <c:v>2.0</c:v>
                </c:pt>
                <c:pt idx="2">
                  <c:v>2.0</c:v>
                </c:pt>
                <c:pt idx="3">
                  <c:v>3.0</c:v>
                </c:pt>
                <c:pt idx="4">
                  <c:v>1.0</c:v>
                </c:pt>
                <c:pt idx="5">
                  <c:v>0.0</c:v>
                </c:pt>
                <c:pt idx="6">
                  <c:v>3.0</c:v>
                </c:pt>
                <c:pt idx="7">
                  <c:v>2.0</c:v>
                </c:pt>
                <c:pt idx="8">
                  <c:v>1.0</c:v>
                </c:pt>
                <c:pt idx="9">
                  <c:v>5.0</c:v>
                </c:pt>
                <c:pt idx="10">
                  <c:v>1.0</c:v>
                </c:pt>
                <c:pt idx="11">
                  <c:v>0.0</c:v>
                </c:pt>
                <c:pt idx="12">
                  <c:v>0.0</c:v>
                </c:pt>
                <c:pt idx="13">
                  <c:v>1.0</c:v>
                </c:pt>
                <c:pt idx="14">
                  <c:v>0.0</c:v>
                </c:pt>
                <c:pt idx="15">
                  <c:v>0.0</c:v>
                </c:pt>
                <c:pt idx="16">
                  <c:v>8.0</c:v>
                </c:pt>
                <c:pt idx="17">
                  <c:v>2.0</c:v>
                </c:pt>
                <c:pt idx="18">
                  <c:v>10.0</c:v>
                </c:pt>
                <c:pt idx="19">
                  <c:v>15.0</c:v>
                </c:pt>
                <c:pt idx="20">
                  <c:v>6.0</c:v>
                </c:pt>
                <c:pt idx="21">
                  <c:v>12.0</c:v>
                </c:pt>
                <c:pt idx="22">
                  <c:v>13.0</c:v>
                </c:pt>
                <c:pt idx="23">
                  <c:v>11.0</c:v>
                </c:pt>
                <c:pt idx="24">
                  <c:v>19.0</c:v>
                </c:pt>
                <c:pt idx="25">
                  <c:v>10.0</c:v>
                </c:pt>
                <c:pt idx="26">
                  <c:v>21.0</c:v>
                </c:pt>
                <c:pt idx="27">
                  <c:v>77.0</c:v>
                </c:pt>
                <c:pt idx="28">
                  <c:v>18.0</c:v>
                </c:pt>
                <c:pt idx="29">
                  <c:v>5.0</c:v>
                </c:pt>
              </c:numCache>
            </c:numRef>
          </c:val>
        </c:ser>
        <c:dLbls>
          <c:showLegendKey val="0"/>
          <c:showVal val="0"/>
          <c:showCatName val="0"/>
          <c:showSerName val="0"/>
          <c:showPercent val="0"/>
          <c:showBubbleSize val="0"/>
        </c:dLbls>
        <c:gapWidth val="150"/>
        <c:axId val="-74498672"/>
        <c:axId val="-74496896"/>
      </c:barChart>
      <c:catAx>
        <c:axId val="-74498672"/>
        <c:scaling>
          <c:orientation val="minMax"/>
        </c:scaling>
        <c:delete val="0"/>
        <c:axPos val="b"/>
        <c:numFmt formatCode="General" sourceLinked="0"/>
        <c:majorTickMark val="out"/>
        <c:minorTickMark val="none"/>
        <c:tickLblPos val="nextTo"/>
        <c:crossAx val="-74496896"/>
        <c:crosses val="autoZero"/>
        <c:auto val="1"/>
        <c:lblAlgn val="ctr"/>
        <c:lblOffset val="100"/>
        <c:noMultiLvlLbl val="0"/>
      </c:catAx>
      <c:valAx>
        <c:axId val="-74496896"/>
        <c:scaling>
          <c:orientation val="minMax"/>
        </c:scaling>
        <c:delete val="0"/>
        <c:axPos val="l"/>
        <c:majorGridlines/>
        <c:numFmt formatCode="General" sourceLinked="1"/>
        <c:majorTickMark val="out"/>
        <c:minorTickMark val="none"/>
        <c:tickLblPos val="nextTo"/>
        <c:crossAx val="-74498672"/>
        <c:crosses val="autoZero"/>
        <c:crossBetween val="between"/>
      </c:valAx>
    </c:plotArea>
    <c:plotVisOnly val="1"/>
    <c:dispBlanksAs val="gap"/>
    <c:showDLblsOverMax val="0"/>
  </c:chart>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Seekers at Chartered Sanctuaries (All sources)</a:t>
            </a:r>
          </a:p>
        </c:rich>
      </c:tx>
      <c:overlay val="0"/>
    </c:title>
    <c:autoTitleDeleted val="0"/>
    <c:plotArea>
      <c:layout>
        <c:manualLayout>
          <c:layoutTarget val="inner"/>
          <c:xMode val="edge"/>
          <c:yMode val="edge"/>
          <c:x val="0.0517331799369481"/>
          <c:y val="0.114733712241077"/>
          <c:w val="0.915596079427453"/>
          <c:h val="0.678510619076275"/>
        </c:manualLayout>
      </c:layout>
      <c:barChart>
        <c:barDir val="col"/>
        <c:grouping val="clustered"/>
        <c:varyColors val="0"/>
        <c:ser>
          <c:idx val="0"/>
          <c:order val="0"/>
          <c:invertIfNegative val="0"/>
          <c:cat>
            <c:strRef>
              <c:f>'Summary Charts Rough work'!$A$42:$A$72</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work'!$B$42:$B$72</c:f>
              <c:numCache>
                <c:formatCode>General</c:formatCode>
                <c:ptCount val="31"/>
                <c:pt idx="0">
                  <c:v>1.0</c:v>
                </c:pt>
                <c:pt idx="1">
                  <c:v>4.0</c:v>
                </c:pt>
                <c:pt idx="2">
                  <c:v>2.0</c:v>
                </c:pt>
                <c:pt idx="3">
                  <c:v>4.0</c:v>
                </c:pt>
                <c:pt idx="4">
                  <c:v>7.0</c:v>
                </c:pt>
                <c:pt idx="5">
                  <c:v>6.0</c:v>
                </c:pt>
                <c:pt idx="6">
                  <c:v>8.0</c:v>
                </c:pt>
                <c:pt idx="7">
                  <c:v>12.0</c:v>
                </c:pt>
                <c:pt idx="8">
                  <c:v>5.0</c:v>
                </c:pt>
                <c:pt idx="9">
                  <c:v>8.0</c:v>
                </c:pt>
                <c:pt idx="10">
                  <c:v>6.0</c:v>
                </c:pt>
                <c:pt idx="11">
                  <c:v>4.0</c:v>
                </c:pt>
                <c:pt idx="12">
                  <c:v>4.0</c:v>
                </c:pt>
                <c:pt idx="13">
                  <c:v>7.0</c:v>
                </c:pt>
                <c:pt idx="14">
                  <c:v>6.0</c:v>
                </c:pt>
                <c:pt idx="15">
                  <c:v>19.0</c:v>
                </c:pt>
                <c:pt idx="16">
                  <c:v>29.0</c:v>
                </c:pt>
                <c:pt idx="17">
                  <c:v>49.0</c:v>
                </c:pt>
                <c:pt idx="18">
                  <c:v>44.0</c:v>
                </c:pt>
                <c:pt idx="19">
                  <c:v>53.0</c:v>
                </c:pt>
                <c:pt idx="20">
                  <c:v>84.0</c:v>
                </c:pt>
                <c:pt idx="21">
                  <c:v>82.0</c:v>
                </c:pt>
                <c:pt idx="22">
                  <c:v>106.0</c:v>
                </c:pt>
                <c:pt idx="23">
                  <c:v>105.0</c:v>
                </c:pt>
                <c:pt idx="24">
                  <c:v>113.0</c:v>
                </c:pt>
                <c:pt idx="25">
                  <c:v>152.0</c:v>
                </c:pt>
                <c:pt idx="26">
                  <c:v>79.0</c:v>
                </c:pt>
                <c:pt idx="27">
                  <c:v>96.0</c:v>
                </c:pt>
                <c:pt idx="28">
                  <c:v>226.0</c:v>
                </c:pt>
                <c:pt idx="29">
                  <c:v>58.0</c:v>
                </c:pt>
                <c:pt idx="30">
                  <c:v>17.0</c:v>
                </c:pt>
              </c:numCache>
            </c:numRef>
          </c:val>
        </c:ser>
        <c:dLbls>
          <c:showLegendKey val="0"/>
          <c:showVal val="0"/>
          <c:showCatName val="0"/>
          <c:showSerName val="0"/>
          <c:showPercent val="0"/>
          <c:showBubbleSize val="0"/>
        </c:dLbls>
        <c:gapWidth val="150"/>
        <c:axId val="-74665008"/>
        <c:axId val="-74662688"/>
      </c:barChart>
      <c:catAx>
        <c:axId val="-74665008"/>
        <c:scaling>
          <c:orientation val="minMax"/>
        </c:scaling>
        <c:delete val="0"/>
        <c:axPos val="b"/>
        <c:numFmt formatCode="General" sourceLinked="0"/>
        <c:majorTickMark val="out"/>
        <c:minorTickMark val="none"/>
        <c:tickLblPos val="nextTo"/>
        <c:crossAx val="-74662688"/>
        <c:crosses val="autoZero"/>
        <c:auto val="1"/>
        <c:lblAlgn val="ctr"/>
        <c:lblOffset val="100"/>
        <c:noMultiLvlLbl val="0"/>
      </c:catAx>
      <c:valAx>
        <c:axId val="-74662688"/>
        <c:scaling>
          <c:orientation val="minMax"/>
        </c:scaling>
        <c:delete val="0"/>
        <c:axPos val="l"/>
        <c:majorGridlines/>
        <c:numFmt formatCode="General" sourceLinked="1"/>
        <c:majorTickMark val="out"/>
        <c:minorTickMark val="none"/>
        <c:tickLblPos val="nextTo"/>
        <c:crossAx val="-74665008"/>
        <c:crosses val="autoZero"/>
        <c:crossBetween val="between"/>
      </c:valAx>
    </c:plotArea>
    <c:plotVisOnly val="1"/>
    <c:dispBlanksAs val="gap"/>
    <c:showDLblsOverMax val="0"/>
  </c:chart>
  <c:printSettings>
    <c:headerFooter/>
    <c:pageMargins b="1.0" l="0.75" r="0.75" t="1.0" header="0.5" footer="0.5"/>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1" Type="http://schemas.openxmlformats.org/officeDocument/2006/relationships/chart" Target="../charts/chart1.xml"/><Relationship Id="rId2"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4" Type="http://schemas.openxmlformats.org/officeDocument/2006/relationships/chart" Target="../charts/chart10.xml"/><Relationship Id="rId5" Type="http://schemas.openxmlformats.org/officeDocument/2006/relationships/chart" Target="../charts/chart11.xml"/><Relationship Id="rId6" Type="http://schemas.openxmlformats.org/officeDocument/2006/relationships/chart" Target="../charts/chart12.xml"/><Relationship Id="rId7" Type="http://schemas.openxmlformats.org/officeDocument/2006/relationships/chart" Target="../charts/chart13.xml"/><Relationship Id="rId1" Type="http://schemas.openxmlformats.org/officeDocument/2006/relationships/chart" Target="../charts/chart7.xml"/><Relationship Id="rId2"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52293</xdr:colOff>
      <xdr:row>3</xdr:row>
      <xdr:rowOff>104587</xdr:rowOff>
    </xdr:from>
    <xdr:to>
      <xdr:col>13</xdr:col>
      <xdr:colOff>194234</xdr:colOff>
      <xdr:row>33</xdr:row>
      <xdr:rowOff>168392</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308" t="10886" r="3519"/>
        <a:stretch/>
      </xdr:blipFill>
      <xdr:spPr>
        <a:xfrm>
          <a:off x="52293" y="911411"/>
          <a:ext cx="9271000" cy="54426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292100</xdr:colOff>
      <xdr:row>5</xdr:row>
      <xdr:rowOff>114306</xdr:rowOff>
    </xdr:from>
    <xdr:to>
      <xdr:col>16</xdr:col>
      <xdr:colOff>508000</xdr:colOff>
      <xdr:row>44</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47</xdr:row>
      <xdr:rowOff>165100</xdr:rowOff>
    </xdr:from>
    <xdr:to>
      <xdr:col>10</xdr:col>
      <xdr:colOff>50800</xdr:colOff>
      <xdr:row>77</xdr:row>
      <xdr:rowOff>165100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165100</xdr:colOff>
      <xdr:row>48</xdr:row>
      <xdr:rowOff>0</xdr:rowOff>
    </xdr:from>
    <xdr:to>
      <xdr:col>21</xdr:col>
      <xdr:colOff>25400</xdr:colOff>
      <xdr:row>77</xdr:row>
      <xdr:rowOff>165100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660400</xdr:colOff>
      <xdr:row>82</xdr:row>
      <xdr:rowOff>38100</xdr:rowOff>
    </xdr:from>
    <xdr:to>
      <xdr:col>9</xdr:col>
      <xdr:colOff>749300</xdr:colOff>
      <xdr:row>112</xdr:row>
      <xdr:rowOff>139700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241300</xdr:colOff>
      <xdr:row>82</xdr:row>
      <xdr:rowOff>38100</xdr:rowOff>
    </xdr:from>
    <xdr:to>
      <xdr:col>21</xdr:col>
      <xdr:colOff>139700</xdr:colOff>
      <xdr:row>111</xdr:row>
      <xdr:rowOff>152400</xdr:rowOff>
    </xdr:to>
    <xdr:graphicFrame macro="">
      <xdr:nvGraphicFramePr>
        <xdr:cNvPr id="6" name="Chart 5" title="Seekers at Chartered Sanctuaries, Five-Year Totals (KB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279400</xdr:colOff>
      <xdr:row>124</xdr:row>
      <xdr:rowOff>25400</xdr:rowOff>
    </xdr:from>
    <xdr:to>
      <xdr:col>16</xdr:col>
      <xdr:colOff>266700</xdr:colOff>
      <xdr:row>155</xdr:row>
      <xdr:rowOff>114300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533400</xdr:colOff>
      <xdr:row>43</xdr:row>
      <xdr:rowOff>101606</xdr:rowOff>
    </xdr:from>
    <xdr:to>
      <xdr:col>10</xdr:col>
      <xdr:colOff>622300</xdr:colOff>
      <xdr:row>66</xdr:row>
      <xdr:rowOff>63500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533400</xdr:colOff>
      <xdr:row>43</xdr:row>
      <xdr:rowOff>101606</xdr:rowOff>
    </xdr:from>
    <xdr:to>
      <xdr:col>24</xdr:col>
      <xdr:colOff>622300</xdr:colOff>
      <xdr:row>66</xdr:row>
      <xdr:rowOff>63500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533400</xdr:colOff>
      <xdr:row>82</xdr:row>
      <xdr:rowOff>101606</xdr:rowOff>
    </xdr:from>
    <xdr:to>
      <xdr:col>10</xdr:col>
      <xdr:colOff>622300</xdr:colOff>
      <xdr:row>105</xdr:row>
      <xdr:rowOff>63500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533400</xdr:colOff>
      <xdr:row>82</xdr:row>
      <xdr:rowOff>101606</xdr:rowOff>
    </xdr:from>
    <xdr:to>
      <xdr:col>10</xdr:col>
      <xdr:colOff>622300</xdr:colOff>
      <xdr:row>105</xdr:row>
      <xdr:rowOff>63500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xdr:row>
      <xdr:rowOff>0</xdr:rowOff>
    </xdr:from>
    <xdr:to>
      <xdr:col>11</xdr:col>
      <xdr:colOff>368300</xdr:colOff>
      <xdr:row>27</xdr:row>
      <xdr:rowOff>88900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4</xdr:row>
      <xdr:rowOff>0</xdr:rowOff>
    </xdr:from>
    <xdr:to>
      <xdr:col>24</xdr:col>
      <xdr:colOff>215900</xdr:colOff>
      <xdr:row>30</xdr:row>
      <xdr:rowOff>88900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571500</xdr:colOff>
      <xdr:row>132</xdr:row>
      <xdr:rowOff>152400</xdr:rowOff>
    </xdr:from>
    <xdr:to>
      <xdr:col>15</xdr:col>
      <xdr:colOff>558800</xdr:colOff>
      <xdr:row>161</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global.oup.com/academic/product/seeking-sanctuary-9780198798149?prevSortField=1&amp;sortField=1&amp;start=1120&amp;resultsPerPage=20&amp;lang=en&amp;cc=gb" TargetMode="External"/><Relationship Id="rId2" Type="http://schemas.openxmlformats.org/officeDocument/2006/relationships/hyperlink" Target="http://www.concordia.ca/faculty/shannon-mcsheffrey.html"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9" Type="http://schemas.openxmlformats.org/officeDocument/2006/relationships/hyperlink" Target="http://name.umdl.umich.edu/5076866.0001.001" TargetMode="External"/><Relationship Id="rId20" Type="http://schemas.openxmlformats.org/officeDocument/2006/relationships/hyperlink" Target="https://shannonmcsheffrey.files.wordpress.com/2014/08/residents-of-st-martin-le-grand-c-1510-15502.xlsx" TargetMode="External"/><Relationship Id="rId10" Type="http://schemas.openxmlformats.org/officeDocument/2006/relationships/hyperlink" Target="https://journals.lib.unb.ca/index.php/flor/article/view/21566/25053" TargetMode="External"/><Relationship Id="rId11" Type="http://schemas.openxmlformats.org/officeDocument/2006/relationships/hyperlink" Target="https://archive.org/details/achroniclelondo00tyrrgoog" TargetMode="External"/><Relationship Id="rId12" Type="http://schemas.openxmlformats.org/officeDocument/2006/relationships/hyperlink" Target="http://www.oxforddnb.com/" TargetMode="External"/><Relationship Id="rId13" Type="http://schemas.openxmlformats.org/officeDocument/2006/relationships/hyperlink" Target="http://www.british-history.ac.uk/no-series/parliament-rolls-medieval" TargetMode="External"/><Relationship Id="rId14" Type="http://schemas.openxmlformats.org/officeDocument/2006/relationships/hyperlink" Target="https://archive.org/details/sanctuariumdune01raingoog" TargetMode="External"/><Relationship Id="rId15" Type="http://schemas.openxmlformats.org/officeDocument/2006/relationships/hyperlink" Target="http://www.bu.edu/law/seipp/index.html" TargetMode="External"/><Relationship Id="rId16" Type="http://schemas.openxmlformats.org/officeDocument/2006/relationships/hyperlink" Target="http://discovery.nationalarchives.gov.uk/" TargetMode="External"/><Relationship Id="rId17" Type="http://schemas.openxmlformats.org/officeDocument/2006/relationships/hyperlink" Target="https://archive.org/details/polydorevergil00camduoft" TargetMode="External"/><Relationship Id="rId18" Type="http://schemas.openxmlformats.org/officeDocument/2006/relationships/hyperlink" Target="https://archive.org/details/edwardfourth00camduoft" TargetMode="External"/><Relationship Id="rId19" Type="http://schemas.openxmlformats.org/officeDocument/2006/relationships/hyperlink" Target="http://www.bl.uk/" TargetMode="External"/><Relationship Id="rId1" Type="http://schemas.openxmlformats.org/officeDocument/2006/relationships/hyperlink" Target="http://www.british-history.ac.uk/london-letter-books/volk" TargetMode="External"/><Relationship Id="rId2" Type="http://schemas.openxmlformats.org/officeDocument/2006/relationships/hyperlink" Target="https://archive.org/details/cu31924030330777" TargetMode="External"/><Relationship Id="rId3" Type="http://schemas.openxmlformats.org/officeDocument/2006/relationships/hyperlink" Target="https://archive.org/details/cu31924027941529" TargetMode="External"/><Relationship Id="rId4" Type="http://schemas.openxmlformats.org/officeDocument/2006/relationships/hyperlink" Target="https://archive.org/details/memorialsofchurc01fowl" TargetMode="External"/><Relationship Id="rId5" Type="http://schemas.openxmlformats.org/officeDocument/2006/relationships/hyperlink" Target="https://archive.org/details/actsofchapterofc00ripo" TargetMode="External"/><Relationship Id="rId6" Type="http://schemas.openxmlformats.org/officeDocument/2006/relationships/hyperlink" Target="http://www.english.ox.ac.uk/holinshed/" TargetMode="External"/><Relationship Id="rId7" Type="http://schemas.openxmlformats.org/officeDocument/2006/relationships/hyperlink" Target="http://www.historyofparliamentonline.org/research/members" TargetMode="External"/><Relationship Id="rId8" Type="http://schemas.openxmlformats.org/officeDocument/2006/relationships/hyperlink" Target="https://archive.org/details/historicalnotic00kempgoo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zoomScale="155" zoomScaleNormal="155" zoomScalePageLayoutView="155" workbookViewId="0">
      <selection activeCell="A2" sqref="A2:M2"/>
    </sheetView>
  </sheetViews>
  <sheetFormatPr baseColWidth="10" defaultRowHeight="14" x14ac:dyDescent="0.2"/>
  <sheetData>
    <row r="1" spans="1:13" ht="35" x14ac:dyDescent="0.35">
      <c r="A1" s="86" t="s">
        <v>8798</v>
      </c>
      <c r="B1" s="86"/>
      <c r="C1" s="86"/>
      <c r="D1" s="86"/>
      <c r="E1" s="86"/>
      <c r="F1" s="86"/>
      <c r="G1" s="86"/>
      <c r="H1" s="86"/>
      <c r="I1" s="86"/>
      <c r="J1" s="86"/>
      <c r="K1" s="86"/>
      <c r="L1" s="86"/>
      <c r="M1" s="86"/>
    </row>
    <row r="2" spans="1:13" x14ac:dyDescent="0.2">
      <c r="A2" s="87" t="s">
        <v>8800</v>
      </c>
      <c r="B2" s="87"/>
      <c r="C2" s="87"/>
      <c r="D2" s="87"/>
      <c r="E2" s="87"/>
      <c r="F2" s="87"/>
      <c r="G2" s="87"/>
      <c r="H2" s="87"/>
      <c r="I2" s="87"/>
      <c r="J2" s="87"/>
      <c r="K2" s="87"/>
      <c r="L2" s="87"/>
      <c r="M2" s="87"/>
    </row>
    <row r="3" spans="1:13" x14ac:dyDescent="0.2">
      <c r="A3" s="88" t="s">
        <v>8799</v>
      </c>
      <c r="B3" s="88"/>
      <c r="C3" s="88"/>
      <c r="D3" s="88"/>
      <c r="E3" s="88"/>
      <c r="F3" s="88"/>
      <c r="G3" s="88"/>
      <c r="H3" s="88"/>
      <c r="I3" s="88"/>
      <c r="J3" s="88"/>
      <c r="K3" s="88"/>
      <c r="L3" s="88"/>
      <c r="M3" s="88"/>
    </row>
    <row r="9" spans="1:13" x14ac:dyDescent="0.2">
      <c r="J9" s="63"/>
      <c r="K9" s="63"/>
    </row>
    <row r="12" spans="1:13" x14ac:dyDescent="0.2">
      <c r="J12" s="65"/>
    </row>
    <row r="55" spans="10:10" x14ac:dyDescent="0.2">
      <c r="J55" s="51"/>
    </row>
  </sheetData>
  <mergeCells count="3">
    <mergeCell ref="A1:M1"/>
    <mergeCell ref="A2:M2"/>
    <mergeCell ref="A3:M3"/>
  </mergeCells>
  <hyperlinks>
    <hyperlink ref="K9" r:id="rId1" display="https://global.oup.com/academic/product/seeking-sanctuary-9780198798149?prevSortField=1&amp;sortField=1&amp;start=1120&amp;resultsPerPage=20&amp;lang=en&amp;cc=gb"/>
    <hyperlink ref="A3" r:id="rId2"/>
  </hyperlinks>
  <pageMargins left="0.7" right="0.7" top="0.75" bottom="0.75" header="0.3" footer="0.3"/>
  <pageSetup orientation="portrait" horizontalDpi="0" verticalDpi="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9"/>
  <sheetViews>
    <sheetView zoomScale="105" zoomScaleNormal="105" zoomScalePageLayoutView="105" workbookViewId="0">
      <selection activeCell="N119" sqref="N119"/>
    </sheetView>
  </sheetViews>
  <sheetFormatPr baseColWidth="10" defaultRowHeight="14" x14ac:dyDescent="0.2"/>
  <sheetData>
    <row r="1" spans="1:19" ht="36" customHeight="1" x14ac:dyDescent="0.45">
      <c r="A1" s="71" t="s">
        <v>5872</v>
      </c>
      <c r="B1" s="71"/>
      <c r="C1" s="71"/>
      <c r="D1" s="71"/>
      <c r="E1" s="71"/>
      <c r="F1" s="71"/>
      <c r="G1" s="71"/>
      <c r="H1" s="71"/>
      <c r="I1" s="71"/>
      <c r="J1" s="71"/>
      <c r="K1" s="71"/>
      <c r="L1" s="71"/>
      <c r="M1" s="71"/>
      <c r="N1" s="71"/>
      <c r="O1" s="71"/>
      <c r="P1" s="71"/>
      <c r="Q1" s="71"/>
      <c r="R1" s="71"/>
      <c r="S1" s="71"/>
    </row>
    <row r="2" spans="1:19" x14ac:dyDescent="0.2">
      <c r="H2" s="72" t="s">
        <v>5880</v>
      </c>
      <c r="I2" s="72"/>
      <c r="J2" s="72"/>
      <c r="K2" s="72"/>
      <c r="L2" s="72"/>
    </row>
    <row r="3" spans="1:19" x14ac:dyDescent="0.2">
      <c r="H3" s="72"/>
      <c r="I3" s="72"/>
      <c r="J3" s="72"/>
      <c r="K3" s="72"/>
      <c r="L3" s="72"/>
    </row>
    <row r="79" ht="45" customHeight="1" x14ac:dyDescent="0.2"/>
    <row r="115" spans="9:15" ht="32" x14ac:dyDescent="0.4">
      <c r="I115" s="68"/>
      <c r="J115" s="76" t="s">
        <v>5876</v>
      </c>
      <c r="K115" s="76"/>
      <c r="L115" s="76"/>
      <c r="M115" s="76"/>
      <c r="N115" s="76"/>
      <c r="O115" s="76"/>
    </row>
    <row r="116" spans="9:15" x14ac:dyDescent="0.2">
      <c r="J116" s="12"/>
      <c r="K116" s="12"/>
      <c r="L116" s="12"/>
      <c r="M116" s="12"/>
      <c r="N116" s="12"/>
      <c r="O116" s="12"/>
    </row>
    <row r="117" spans="9:15" ht="27" customHeight="1" x14ac:dyDescent="0.3">
      <c r="J117" s="12"/>
      <c r="K117" s="13"/>
      <c r="L117" s="74" t="s">
        <v>4186</v>
      </c>
      <c r="M117" s="74"/>
      <c r="N117" s="75" t="s">
        <v>4191</v>
      </c>
      <c r="O117" s="75"/>
    </row>
    <row r="118" spans="9:15" ht="23" customHeight="1" x14ac:dyDescent="0.25">
      <c r="I118" s="73" t="s">
        <v>5878</v>
      </c>
      <c r="J118" s="73"/>
      <c r="K118" s="73"/>
      <c r="L118" s="14">
        <f>COUNTIF(Seekers!F2:F1930,"=F")</f>
        <v>30</v>
      </c>
      <c r="M118" s="15">
        <f>(L118)/(L119+L118)</f>
        <v>1.6402405686167305E-2</v>
      </c>
      <c r="N118" s="14">
        <v>15</v>
      </c>
      <c r="O118" s="15">
        <f>N118/(SUM(N118:N119))</f>
        <v>1.020408163265306E-2</v>
      </c>
    </row>
    <row r="119" spans="9:15" ht="21" customHeight="1" x14ac:dyDescent="0.25">
      <c r="J119" s="73" t="s">
        <v>5879</v>
      </c>
      <c r="K119" s="73"/>
      <c r="L119" s="14">
        <f>COUNTIF(Seekers!F2:F1931,"=M")</f>
        <v>1799</v>
      </c>
      <c r="M119" s="15">
        <f>(L119)/(L118+L119)</f>
        <v>0.98359759431383265</v>
      </c>
      <c r="N119" s="14">
        <f>L119-344</f>
        <v>1455</v>
      </c>
      <c r="O119" s="15">
        <f>N119/(SUM(N118:N119))</f>
        <v>0.98979591836734693</v>
      </c>
    </row>
    <row r="126" spans="9:15" ht="14" customHeight="1" x14ac:dyDescent="0.2"/>
    <row r="127" spans="9:15" ht="14" customHeight="1" x14ac:dyDescent="0.2"/>
    <row r="128" spans="9:15" ht="14" customHeight="1" x14ac:dyDescent="0.2"/>
    <row r="129" ht="14" customHeight="1" x14ac:dyDescent="0.2"/>
  </sheetData>
  <mergeCells count="7">
    <mergeCell ref="A1:S1"/>
    <mergeCell ref="H2:L3"/>
    <mergeCell ref="J119:K119"/>
    <mergeCell ref="L117:M117"/>
    <mergeCell ref="I118:K118"/>
    <mergeCell ref="N117:O117"/>
    <mergeCell ref="J115:O115"/>
  </mergeCells>
  <phoneticPr fontId="27" type="noConversion"/>
  <printOptions horizontalCentered="1" verticalCentered="1"/>
  <pageMargins left="0.75000000000000011" right="0.75000000000000011" top="1" bottom="1" header="0.5" footer="0.5"/>
  <pageSetup paperSize="5" scale="70" orientation="landscape" horizontalDpi="4294967292" verticalDpi="4294967292"/>
  <rowBreaks count="1" manualBreakCount="1">
    <brk id="78" max="21"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31"/>
  <sheetViews>
    <sheetView zoomScale="105" zoomScaleNormal="105" zoomScalePageLayoutView="105" workbookViewId="0">
      <pane ySplit="1" topLeftCell="A2" activePane="bottomLeft" state="frozen"/>
      <selection pane="bottomLeft"/>
    </sheetView>
  </sheetViews>
  <sheetFormatPr baseColWidth="10" defaultColWidth="21.796875" defaultRowHeight="16" x14ac:dyDescent="0.2"/>
  <cols>
    <col min="1" max="1" width="8.3984375" style="19" customWidth="1"/>
    <col min="2" max="2" width="13.3984375" style="19" customWidth="1"/>
    <col min="3" max="3" width="11" style="19" customWidth="1"/>
    <col min="4" max="4" width="15.3984375" style="19" customWidth="1"/>
    <col min="5" max="5" width="13.796875" style="19" customWidth="1"/>
    <col min="6" max="6" width="4.59765625" style="19" customWidth="1"/>
    <col min="7" max="7" width="17.3984375" style="19" customWidth="1"/>
    <col min="8" max="8" width="18.19921875" style="19" customWidth="1"/>
    <col min="9" max="9" width="12.3984375" style="19" customWidth="1"/>
    <col min="10" max="10" width="7.796875" style="19" customWidth="1"/>
    <col min="11" max="11" width="13.19921875" style="19" customWidth="1"/>
    <col min="12" max="12" width="14" style="19" customWidth="1"/>
    <col min="13" max="13" width="13.796875" style="19" customWidth="1"/>
    <col min="14" max="14" width="70.796875" style="34" customWidth="1"/>
    <col min="15" max="15" width="29.3984375" style="19" customWidth="1"/>
    <col min="16" max="16" width="7.3984375" style="19" customWidth="1"/>
    <col min="17" max="17" width="18.59765625" style="19" customWidth="1"/>
    <col min="18" max="16384" width="21.796875" style="19"/>
  </cols>
  <sheetData>
    <row r="1" spans="1:17" s="18" customFormat="1" ht="48" x14ac:dyDescent="0.2">
      <c r="A1" s="16" t="s">
        <v>0</v>
      </c>
      <c r="B1" s="16" t="s">
        <v>4193</v>
      </c>
      <c r="C1" s="16" t="s">
        <v>4192</v>
      </c>
      <c r="D1" s="16" t="s">
        <v>1</v>
      </c>
      <c r="E1" s="16" t="s">
        <v>5881</v>
      </c>
      <c r="F1" s="16" t="s">
        <v>3</v>
      </c>
      <c r="G1" s="16" t="s">
        <v>4152</v>
      </c>
      <c r="H1" s="16" t="s">
        <v>4154</v>
      </c>
      <c r="I1" s="16" t="s">
        <v>5</v>
      </c>
      <c r="J1" s="17" t="s">
        <v>4150</v>
      </c>
      <c r="K1" s="16" t="s">
        <v>4151</v>
      </c>
      <c r="L1" s="16" t="s">
        <v>2</v>
      </c>
      <c r="M1" s="16" t="s">
        <v>4</v>
      </c>
      <c r="N1" s="28" t="s">
        <v>6651</v>
      </c>
      <c r="O1" s="16" t="s">
        <v>4153</v>
      </c>
      <c r="P1" s="16" t="s">
        <v>8679</v>
      </c>
    </row>
    <row r="2" spans="1:17" s="18" customFormat="1" ht="56" x14ac:dyDescent="0.2">
      <c r="A2" s="20">
        <v>1088</v>
      </c>
      <c r="B2" s="21" t="s">
        <v>4227</v>
      </c>
      <c r="C2" s="21" t="s">
        <v>4197</v>
      </c>
      <c r="F2" s="21" t="s">
        <v>9</v>
      </c>
      <c r="G2" s="21" t="s">
        <v>8222</v>
      </c>
      <c r="H2" s="21" t="s">
        <v>11</v>
      </c>
      <c r="J2" s="20">
        <v>1382</v>
      </c>
      <c r="L2" s="21" t="s">
        <v>8</v>
      </c>
      <c r="N2" s="29" t="s">
        <v>8002</v>
      </c>
      <c r="O2" s="21" t="s">
        <v>1217</v>
      </c>
      <c r="P2" s="21" t="s">
        <v>1216</v>
      </c>
      <c r="Q2" s="21"/>
    </row>
    <row r="3" spans="1:17" s="18" customFormat="1" ht="42" x14ac:dyDescent="0.2">
      <c r="A3" s="20">
        <v>1089</v>
      </c>
      <c r="B3" s="21" t="s">
        <v>4228</v>
      </c>
      <c r="C3" s="21" t="s">
        <v>4229</v>
      </c>
      <c r="F3" s="21" t="s">
        <v>9</v>
      </c>
      <c r="G3" s="21" t="s">
        <v>8222</v>
      </c>
      <c r="H3" s="21" t="s">
        <v>11</v>
      </c>
      <c r="J3" s="20">
        <v>1386</v>
      </c>
      <c r="K3" s="22" t="s">
        <v>1383</v>
      </c>
      <c r="L3" s="21" t="s">
        <v>8</v>
      </c>
      <c r="N3" s="29" t="s">
        <v>7836</v>
      </c>
      <c r="O3" s="21" t="s">
        <v>1384</v>
      </c>
      <c r="P3" s="21" t="s">
        <v>1382</v>
      </c>
      <c r="Q3" s="21"/>
    </row>
    <row r="4" spans="1:17" s="18" customFormat="1" ht="42" x14ac:dyDescent="0.2">
      <c r="A4" s="20">
        <v>1090</v>
      </c>
      <c r="B4" s="21" t="s">
        <v>4230</v>
      </c>
      <c r="C4" s="21" t="s">
        <v>4197</v>
      </c>
      <c r="D4" s="21" t="s">
        <v>3887</v>
      </c>
      <c r="F4" s="21" t="s">
        <v>9</v>
      </c>
      <c r="G4" s="21" t="s">
        <v>8222</v>
      </c>
      <c r="H4" s="21" t="s">
        <v>11</v>
      </c>
      <c r="J4" s="20">
        <v>1388</v>
      </c>
      <c r="K4" s="22" t="s">
        <v>3889</v>
      </c>
      <c r="L4" s="21" t="s">
        <v>8</v>
      </c>
      <c r="M4" s="21" t="s">
        <v>446</v>
      </c>
      <c r="N4" s="29" t="s">
        <v>7837</v>
      </c>
      <c r="O4" s="21" t="s">
        <v>3890</v>
      </c>
      <c r="P4" s="21" t="s">
        <v>3888</v>
      </c>
      <c r="Q4" s="21"/>
    </row>
    <row r="5" spans="1:17" s="18" customFormat="1" ht="144" x14ac:dyDescent="0.2">
      <c r="A5" s="18">
        <v>1862</v>
      </c>
      <c r="B5" s="18" t="s">
        <v>7222</v>
      </c>
      <c r="C5" s="18" t="s">
        <v>4232</v>
      </c>
      <c r="D5" s="18" t="s">
        <v>7223</v>
      </c>
      <c r="E5" s="18" t="s">
        <v>108</v>
      </c>
      <c r="F5" s="18" t="s">
        <v>9</v>
      </c>
      <c r="G5" s="18" t="s">
        <v>7610</v>
      </c>
      <c r="H5" s="18" t="s">
        <v>1560</v>
      </c>
      <c r="J5" s="18">
        <v>1392</v>
      </c>
      <c r="K5" s="18" t="s">
        <v>7224</v>
      </c>
      <c r="L5" s="18" t="s">
        <v>252</v>
      </c>
      <c r="M5" s="18" t="s">
        <v>514</v>
      </c>
      <c r="N5" s="29" t="s">
        <v>7225</v>
      </c>
      <c r="O5" s="18" t="s">
        <v>8214</v>
      </c>
      <c r="P5" s="18">
        <v>1628</v>
      </c>
    </row>
    <row r="6" spans="1:17" s="18" customFormat="1" ht="84" x14ac:dyDescent="0.2">
      <c r="A6" s="20">
        <v>780</v>
      </c>
      <c r="B6" s="21" t="s">
        <v>6412</v>
      </c>
      <c r="C6" s="21" t="s">
        <v>6413</v>
      </c>
      <c r="D6" s="21" t="s">
        <v>67</v>
      </c>
      <c r="E6" s="21" t="s">
        <v>3499</v>
      </c>
      <c r="F6" s="21" t="s">
        <v>9</v>
      </c>
      <c r="G6" s="21" t="s">
        <v>8222</v>
      </c>
      <c r="H6" s="21" t="s">
        <v>11</v>
      </c>
      <c r="J6" s="20">
        <v>1394</v>
      </c>
      <c r="K6" s="22" t="s">
        <v>3501</v>
      </c>
      <c r="L6" s="21" t="s">
        <v>8</v>
      </c>
      <c r="N6" s="29" t="s">
        <v>7838</v>
      </c>
      <c r="O6" s="85" t="s">
        <v>8790</v>
      </c>
      <c r="P6" s="21" t="s">
        <v>3500</v>
      </c>
      <c r="Q6" s="21"/>
    </row>
    <row r="7" spans="1:17" s="18" customFormat="1" ht="80" x14ac:dyDescent="0.2">
      <c r="A7" s="20">
        <v>781</v>
      </c>
      <c r="B7" s="21" t="s">
        <v>4231</v>
      </c>
      <c r="C7" s="21" t="s">
        <v>4232</v>
      </c>
      <c r="D7" s="21" t="s">
        <v>67</v>
      </c>
      <c r="F7" s="21" t="s">
        <v>9</v>
      </c>
      <c r="G7" s="21" t="s">
        <v>581</v>
      </c>
      <c r="H7" s="21" t="s">
        <v>19</v>
      </c>
      <c r="J7" s="20">
        <v>1395</v>
      </c>
      <c r="K7" s="22" t="s">
        <v>583</v>
      </c>
      <c r="L7" s="21" t="s">
        <v>16</v>
      </c>
      <c r="N7" s="29" t="s">
        <v>7690</v>
      </c>
      <c r="O7" s="21" t="s">
        <v>584</v>
      </c>
      <c r="P7" s="21" t="s">
        <v>582</v>
      </c>
      <c r="Q7" s="21"/>
    </row>
    <row r="8" spans="1:17" s="18" customFormat="1" ht="140" x14ac:dyDescent="0.2">
      <c r="A8" s="20">
        <v>779</v>
      </c>
      <c r="B8" s="21" t="s">
        <v>4233</v>
      </c>
      <c r="C8" s="21" t="s">
        <v>4197</v>
      </c>
      <c r="E8" s="21" t="s">
        <v>1234</v>
      </c>
      <c r="F8" s="21" t="s">
        <v>9</v>
      </c>
      <c r="G8" s="21" t="s">
        <v>2775</v>
      </c>
      <c r="H8" s="21" t="s">
        <v>19</v>
      </c>
      <c r="J8" s="20">
        <v>1397</v>
      </c>
      <c r="K8" s="22" t="s">
        <v>3491</v>
      </c>
      <c r="L8" s="21" t="s">
        <v>8</v>
      </c>
      <c r="N8" s="29" t="s">
        <v>7691</v>
      </c>
      <c r="O8" s="21" t="s">
        <v>3492</v>
      </c>
      <c r="P8" s="21" t="s">
        <v>3490</v>
      </c>
    </row>
    <row r="9" spans="1:17" s="18" customFormat="1" ht="42" x14ac:dyDescent="0.2">
      <c r="A9" s="20">
        <v>1768</v>
      </c>
      <c r="B9" s="21" t="s">
        <v>4234</v>
      </c>
      <c r="C9" s="21" t="s">
        <v>4197</v>
      </c>
      <c r="E9" s="21" t="s">
        <v>3577</v>
      </c>
      <c r="F9" s="21" t="s">
        <v>9</v>
      </c>
      <c r="G9" s="21" t="s">
        <v>8222</v>
      </c>
      <c r="H9" s="21" t="s">
        <v>11</v>
      </c>
      <c r="J9" s="20">
        <v>1397</v>
      </c>
      <c r="N9" s="29" t="s">
        <v>7692</v>
      </c>
      <c r="O9" s="21" t="s">
        <v>4236</v>
      </c>
      <c r="P9" s="21" t="s">
        <v>4235</v>
      </c>
    </row>
    <row r="10" spans="1:17" s="18" customFormat="1" ht="64" x14ac:dyDescent="0.2">
      <c r="A10" s="20">
        <v>1645</v>
      </c>
      <c r="B10" s="21" t="s">
        <v>6549</v>
      </c>
      <c r="C10" s="21" t="s">
        <v>4232</v>
      </c>
      <c r="D10" s="21" t="s">
        <v>4237</v>
      </c>
      <c r="F10" s="21" t="s">
        <v>9</v>
      </c>
      <c r="G10" s="21" t="s">
        <v>4238</v>
      </c>
      <c r="H10" s="21" t="s">
        <v>47</v>
      </c>
      <c r="J10" s="20">
        <v>1399</v>
      </c>
      <c r="K10" s="22" t="s">
        <v>4240</v>
      </c>
      <c r="L10" s="21" t="s">
        <v>8</v>
      </c>
      <c r="N10" s="29" t="s">
        <v>7839</v>
      </c>
      <c r="O10" s="41" t="s">
        <v>8058</v>
      </c>
      <c r="P10" s="21" t="s">
        <v>4239</v>
      </c>
    </row>
    <row r="11" spans="1:17" s="18" customFormat="1" ht="112" x14ac:dyDescent="0.2">
      <c r="A11" s="20">
        <v>782</v>
      </c>
      <c r="B11" s="21" t="s">
        <v>6330</v>
      </c>
      <c r="C11" s="21" t="s">
        <v>4246</v>
      </c>
      <c r="D11" s="21" t="s">
        <v>770</v>
      </c>
      <c r="E11" s="21" t="s">
        <v>3088</v>
      </c>
      <c r="F11" s="21" t="s">
        <v>9</v>
      </c>
      <c r="G11" s="21" t="s">
        <v>666</v>
      </c>
      <c r="H11" s="21" t="s">
        <v>19</v>
      </c>
      <c r="J11" s="20">
        <v>1399</v>
      </c>
      <c r="K11" s="22" t="s">
        <v>3086</v>
      </c>
      <c r="L11" s="21" t="s">
        <v>8</v>
      </c>
      <c r="M11" s="21" t="s">
        <v>54</v>
      </c>
      <c r="N11" s="29" t="s">
        <v>8215</v>
      </c>
      <c r="O11" s="21" t="s">
        <v>3087</v>
      </c>
      <c r="P11" s="21" t="s">
        <v>3085</v>
      </c>
      <c r="Q11" s="21"/>
    </row>
    <row r="12" spans="1:17" s="18" customFormat="1" ht="112" x14ac:dyDescent="0.2">
      <c r="A12" s="20">
        <v>783</v>
      </c>
      <c r="B12" s="21" t="s">
        <v>6330</v>
      </c>
      <c r="C12" s="21" t="s">
        <v>4661</v>
      </c>
      <c r="D12" s="21" t="s">
        <v>770</v>
      </c>
      <c r="F12" s="21" t="s">
        <v>335</v>
      </c>
      <c r="G12" s="21" t="s">
        <v>666</v>
      </c>
      <c r="H12" s="21" t="s">
        <v>19</v>
      </c>
      <c r="J12" s="20">
        <v>1399</v>
      </c>
      <c r="K12" s="22" t="s">
        <v>3086</v>
      </c>
      <c r="L12" s="21" t="s">
        <v>8</v>
      </c>
      <c r="M12" s="21" t="s">
        <v>54</v>
      </c>
      <c r="N12" s="29" t="s">
        <v>8215</v>
      </c>
      <c r="O12" s="21" t="s">
        <v>3087</v>
      </c>
      <c r="P12" s="21" t="s">
        <v>3085</v>
      </c>
      <c r="Q12" s="21"/>
    </row>
    <row r="13" spans="1:17" s="18" customFormat="1" ht="80" x14ac:dyDescent="0.2">
      <c r="A13" s="20">
        <v>1094</v>
      </c>
      <c r="B13" s="21" t="s">
        <v>4242</v>
      </c>
      <c r="C13" s="21" t="s">
        <v>4197</v>
      </c>
      <c r="D13" s="21" t="s">
        <v>2695</v>
      </c>
      <c r="F13" s="21" t="s">
        <v>9</v>
      </c>
      <c r="G13" s="21" t="s">
        <v>2696</v>
      </c>
      <c r="H13" s="21" t="s">
        <v>47</v>
      </c>
      <c r="I13" s="21" t="s">
        <v>432</v>
      </c>
      <c r="J13" s="20">
        <v>1400</v>
      </c>
      <c r="K13" s="22" t="s">
        <v>2698</v>
      </c>
      <c r="L13" s="21" t="s">
        <v>16</v>
      </c>
      <c r="N13" s="29" t="s">
        <v>8003</v>
      </c>
      <c r="O13" s="21" t="s">
        <v>2699</v>
      </c>
      <c r="P13" s="21" t="s">
        <v>2697</v>
      </c>
      <c r="Q13" s="21"/>
    </row>
    <row r="14" spans="1:17" s="18" customFormat="1" ht="70" x14ac:dyDescent="0.2">
      <c r="A14" s="20">
        <v>784</v>
      </c>
      <c r="B14" s="21" t="s">
        <v>4241</v>
      </c>
      <c r="C14" s="21" t="s">
        <v>4197</v>
      </c>
      <c r="D14" s="21" t="s">
        <v>3360</v>
      </c>
      <c r="F14" s="21" t="s">
        <v>9</v>
      </c>
      <c r="G14" s="21" t="s">
        <v>3361</v>
      </c>
      <c r="H14" s="21" t="s">
        <v>47</v>
      </c>
      <c r="I14" s="21" t="s">
        <v>1823</v>
      </c>
      <c r="J14" s="20">
        <v>1400</v>
      </c>
      <c r="K14" s="22" t="s">
        <v>3363</v>
      </c>
      <c r="L14" s="21" t="s">
        <v>38</v>
      </c>
      <c r="M14" s="21" t="s">
        <v>840</v>
      </c>
      <c r="N14" s="29" t="s">
        <v>8217</v>
      </c>
      <c r="O14" s="21" t="s">
        <v>3364</v>
      </c>
      <c r="P14" s="21" t="s">
        <v>3362</v>
      </c>
    </row>
    <row r="15" spans="1:17" s="18" customFormat="1" ht="70" x14ac:dyDescent="0.2">
      <c r="A15" s="20">
        <v>1612</v>
      </c>
      <c r="B15" s="21" t="s">
        <v>6006</v>
      </c>
      <c r="C15" s="21" t="s">
        <v>4246</v>
      </c>
      <c r="D15" s="21" t="s">
        <v>67</v>
      </c>
      <c r="E15" s="21" t="s">
        <v>716</v>
      </c>
      <c r="F15" s="21" t="s">
        <v>9</v>
      </c>
      <c r="G15" s="55" t="s">
        <v>8237</v>
      </c>
      <c r="H15" s="21" t="s">
        <v>11</v>
      </c>
      <c r="J15" s="20">
        <v>1400</v>
      </c>
      <c r="L15" s="21" t="s">
        <v>24</v>
      </c>
      <c r="N15" s="29" t="s">
        <v>8216</v>
      </c>
      <c r="O15" s="21" t="s">
        <v>4244</v>
      </c>
      <c r="P15" s="21" t="s">
        <v>4243</v>
      </c>
    </row>
    <row r="16" spans="1:17" s="18" customFormat="1" ht="70" x14ac:dyDescent="0.2">
      <c r="A16" s="20">
        <v>1613</v>
      </c>
      <c r="B16" s="21" t="s">
        <v>4245</v>
      </c>
      <c r="C16" s="21" t="s">
        <v>4246</v>
      </c>
      <c r="D16" s="21" t="s">
        <v>67</v>
      </c>
      <c r="E16" s="21" t="s">
        <v>4247</v>
      </c>
      <c r="F16" s="21" t="s">
        <v>9</v>
      </c>
      <c r="G16" s="55" t="s">
        <v>8237</v>
      </c>
      <c r="H16" s="21" t="s">
        <v>11</v>
      </c>
      <c r="J16" s="20">
        <v>1400</v>
      </c>
      <c r="L16" s="21" t="s">
        <v>24</v>
      </c>
      <c r="N16" s="29" t="s">
        <v>8216</v>
      </c>
      <c r="O16" s="21" t="s">
        <v>4244</v>
      </c>
      <c r="P16" s="21" t="s">
        <v>4243</v>
      </c>
    </row>
    <row r="17" spans="1:17" s="18" customFormat="1" ht="32" x14ac:dyDescent="0.2">
      <c r="A17" s="20">
        <v>1623</v>
      </c>
      <c r="B17" s="21" t="s">
        <v>6057</v>
      </c>
      <c r="C17" s="21" t="s">
        <v>4246</v>
      </c>
      <c r="D17" s="21" t="s">
        <v>4248</v>
      </c>
      <c r="F17" s="21" t="s">
        <v>9</v>
      </c>
      <c r="G17" s="21"/>
      <c r="H17" s="21" t="s">
        <v>47</v>
      </c>
      <c r="J17" s="20">
        <v>1400</v>
      </c>
      <c r="L17" s="21" t="s">
        <v>38</v>
      </c>
      <c r="N17" s="30" t="s">
        <v>7840</v>
      </c>
      <c r="O17" s="21" t="s">
        <v>4250</v>
      </c>
      <c r="P17" s="21" t="s">
        <v>4249</v>
      </c>
    </row>
    <row r="18" spans="1:17" s="18" customFormat="1" ht="56" x14ac:dyDescent="0.2">
      <c r="A18" s="20">
        <v>1810</v>
      </c>
      <c r="B18" s="21" t="s">
        <v>4215</v>
      </c>
      <c r="C18" s="21" t="s">
        <v>4197</v>
      </c>
      <c r="D18" s="21" t="s">
        <v>67</v>
      </c>
      <c r="E18" s="21" t="s">
        <v>4216</v>
      </c>
      <c r="F18" s="21" t="s">
        <v>9</v>
      </c>
      <c r="G18" s="21" t="s">
        <v>8222</v>
      </c>
      <c r="H18" s="21" t="s">
        <v>11</v>
      </c>
      <c r="J18" s="18">
        <v>1400</v>
      </c>
      <c r="L18" s="21" t="s">
        <v>24</v>
      </c>
      <c r="N18" s="29" t="s">
        <v>7687</v>
      </c>
      <c r="O18" s="21" t="s">
        <v>4218</v>
      </c>
      <c r="P18" s="21" t="s">
        <v>4217</v>
      </c>
    </row>
    <row r="19" spans="1:17" s="18" customFormat="1" ht="64" x14ac:dyDescent="0.2">
      <c r="A19" s="20">
        <v>785</v>
      </c>
      <c r="B19" s="21" t="s">
        <v>4251</v>
      </c>
      <c r="C19" s="21" t="s">
        <v>4197</v>
      </c>
      <c r="D19" s="21" t="s">
        <v>747</v>
      </c>
      <c r="F19" s="21" t="s">
        <v>9</v>
      </c>
      <c r="G19" s="52" t="s">
        <v>8213</v>
      </c>
      <c r="H19" s="21" t="s">
        <v>19</v>
      </c>
      <c r="J19" s="20">
        <v>1401</v>
      </c>
      <c r="K19" s="22" t="s">
        <v>749</v>
      </c>
      <c r="L19" s="21" t="s">
        <v>16</v>
      </c>
      <c r="N19" s="29" t="s">
        <v>7841</v>
      </c>
      <c r="O19" s="21" t="s">
        <v>750</v>
      </c>
      <c r="P19" s="21" t="s">
        <v>748</v>
      </c>
      <c r="Q19" s="21"/>
    </row>
    <row r="20" spans="1:17" s="18" customFormat="1" ht="64" x14ac:dyDescent="0.2">
      <c r="A20" s="20">
        <v>1781</v>
      </c>
      <c r="B20" s="21" t="s">
        <v>4253</v>
      </c>
      <c r="C20" s="21" t="s">
        <v>4195</v>
      </c>
      <c r="D20" s="21" t="s">
        <v>4254</v>
      </c>
      <c r="E20" s="21" t="s">
        <v>4247</v>
      </c>
      <c r="F20" s="21" t="s">
        <v>9</v>
      </c>
      <c r="G20" s="21" t="s">
        <v>4255</v>
      </c>
      <c r="H20" s="21" t="s">
        <v>47</v>
      </c>
      <c r="I20" s="21" t="s">
        <v>432</v>
      </c>
      <c r="J20" s="20">
        <v>1401</v>
      </c>
      <c r="K20" s="22" t="s">
        <v>4257</v>
      </c>
      <c r="L20" s="21" t="s">
        <v>16</v>
      </c>
      <c r="N20" s="29" t="s">
        <v>7842</v>
      </c>
      <c r="O20" s="42" t="s">
        <v>8090</v>
      </c>
      <c r="P20" s="21" t="s">
        <v>4256</v>
      </c>
    </row>
    <row r="21" spans="1:17" s="18" customFormat="1" ht="112" x14ac:dyDescent="0.2">
      <c r="A21" s="20">
        <v>787</v>
      </c>
      <c r="B21" s="21" t="s">
        <v>4245</v>
      </c>
      <c r="C21" s="21" t="s">
        <v>4197</v>
      </c>
      <c r="E21" s="21" t="s">
        <v>1234</v>
      </c>
      <c r="F21" s="21" t="s">
        <v>9</v>
      </c>
      <c r="G21" s="21" t="s">
        <v>8222</v>
      </c>
      <c r="H21" s="21" t="s">
        <v>11</v>
      </c>
      <c r="J21" s="20">
        <v>1401</v>
      </c>
      <c r="K21" s="22" t="s">
        <v>1093</v>
      </c>
      <c r="L21" s="21" t="s">
        <v>8</v>
      </c>
      <c r="N21" s="29" t="s">
        <v>7843</v>
      </c>
      <c r="O21" s="85" t="s">
        <v>8715</v>
      </c>
      <c r="P21" s="21" t="s">
        <v>1092</v>
      </c>
      <c r="Q21" s="21"/>
    </row>
    <row r="22" spans="1:17" s="18" customFormat="1" ht="112" x14ac:dyDescent="0.2">
      <c r="A22" s="20">
        <v>788</v>
      </c>
      <c r="B22" s="21" t="s">
        <v>4252</v>
      </c>
      <c r="C22" s="21" t="s">
        <v>4197</v>
      </c>
      <c r="D22" s="21" t="s">
        <v>67</v>
      </c>
      <c r="E22" s="21" t="s">
        <v>1091</v>
      </c>
      <c r="F22" s="21" t="s">
        <v>9</v>
      </c>
      <c r="G22" s="21" t="s">
        <v>8222</v>
      </c>
      <c r="H22" s="21" t="s">
        <v>11</v>
      </c>
      <c r="J22" s="20">
        <v>1401</v>
      </c>
      <c r="K22" s="22" t="s">
        <v>1093</v>
      </c>
      <c r="L22" s="21" t="s">
        <v>8</v>
      </c>
      <c r="M22" s="21" t="s">
        <v>54</v>
      </c>
      <c r="N22" s="29" t="s">
        <v>7843</v>
      </c>
      <c r="O22" s="21" t="s">
        <v>1094</v>
      </c>
      <c r="P22" s="21" t="s">
        <v>1092</v>
      </c>
      <c r="Q22" s="21"/>
    </row>
    <row r="23" spans="1:17" s="18" customFormat="1" ht="56" x14ac:dyDescent="0.2">
      <c r="A23" s="20">
        <v>1492</v>
      </c>
      <c r="B23" s="21" t="s">
        <v>4200</v>
      </c>
      <c r="C23" s="21" t="s">
        <v>4197</v>
      </c>
      <c r="D23" s="21" t="s">
        <v>1750</v>
      </c>
      <c r="F23" s="21" t="s">
        <v>9</v>
      </c>
      <c r="G23" s="21" t="s">
        <v>1751</v>
      </c>
      <c r="H23" s="21" t="s">
        <v>19</v>
      </c>
      <c r="J23" s="18">
        <v>1402</v>
      </c>
      <c r="K23" s="22" t="s">
        <v>1753</v>
      </c>
      <c r="L23" s="21" t="s">
        <v>16</v>
      </c>
      <c r="N23" s="29" t="s">
        <v>8218</v>
      </c>
      <c r="O23" s="21" t="s">
        <v>1754</v>
      </c>
      <c r="P23" s="21" t="s">
        <v>1752</v>
      </c>
      <c r="Q23" s="21"/>
    </row>
    <row r="24" spans="1:17" s="18" customFormat="1" ht="48" x14ac:dyDescent="0.2">
      <c r="A24" s="20">
        <v>1624</v>
      </c>
      <c r="B24" s="21" t="s">
        <v>4258</v>
      </c>
      <c r="C24" s="21" t="s">
        <v>4197</v>
      </c>
      <c r="D24" s="21" t="s">
        <v>1865</v>
      </c>
      <c r="F24" s="21" t="s">
        <v>9</v>
      </c>
      <c r="G24" s="21"/>
      <c r="H24" s="21" t="s">
        <v>47</v>
      </c>
      <c r="J24" s="20">
        <v>1402</v>
      </c>
      <c r="L24" s="21" t="s">
        <v>38</v>
      </c>
      <c r="N24" s="29" t="s">
        <v>7693</v>
      </c>
      <c r="O24" s="21" t="s">
        <v>4260</v>
      </c>
      <c r="P24" s="21" t="s">
        <v>4259</v>
      </c>
    </row>
    <row r="25" spans="1:17" s="18" customFormat="1" ht="48" x14ac:dyDescent="0.2">
      <c r="A25" s="20">
        <v>1760</v>
      </c>
      <c r="B25" s="21" t="s">
        <v>4215</v>
      </c>
      <c r="C25" s="21" t="s">
        <v>4197</v>
      </c>
      <c r="D25" s="21" t="s">
        <v>4263</v>
      </c>
      <c r="E25" s="21" t="s">
        <v>265</v>
      </c>
      <c r="F25" s="21" t="s">
        <v>9</v>
      </c>
      <c r="G25" s="21" t="s">
        <v>4264</v>
      </c>
      <c r="H25" s="21" t="s">
        <v>47</v>
      </c>
      <c r="I25" s="21" t="s">
        <v>934</v>
      </c>
      <c r="J25" s="20">
        <v>1403</v>
      </c>
      <c r="K25" s="22" t="s">
        <v>4266</v>
      </c>
      <c r="L25" s="21" t="s">
        <v>8</v>
      </c>
      <c r="N25" s="29" t="s">
        <v>8280</v>
      </c>
      <c r="O25" s="21" t="s">
        <v>4267</v>
      </c>
      <c r="P25" s="21" t="s">
        <v>4265</v>
      </c>
    </row>
    <row r="26" spans="1:17" s="18" customFormat="1" ht="140" x14ac:dyDescent="0.2">
      <c r="A26" s="20">
        <v>786</v>
      </c>
      <c r="B26" s="21" t="s">
        <v>4261</v>
      </c>
      <c r="C26" s="21" t="s">
        <v>4262</v>
      </c>
      <c r="D26" s="21" t="s">
        <v>747</v>
      </c>
      <c r="F26" s="21" t="s">
        <v>9</v>
      </c>
      <c r="G26" s="21" t="s">
        <v>1240</v>
      </c>
      <c r="H26" s="21" t="s">
        <v>19</v>
      </c>
      <c r="J26" s="20">
        <v>1403</v>
      </c>
      <c r="K26" s="22" t="s">
        <v>1242</v>
      </c>
      <c r="L26" s="21" t="s">
        <v>16</v>
      </c>
      <c r="N26" s="29" t="s">
        <v>7694</v>
      </c>
      <c r="O26" s="21" t="s">
        <v>1243</v>
      </c>
      <c r="P26" s="21" t="s">
        <v>1241</v>
      </c>
      <c r="Q26" s="21"/>
    </row>
    <row r="27" spans="1:17" s="18" customFormat="1" ht="70" x14ac:dyDescent="0.2">
      <c r="A27" s="20">
        <v>1625</v>
      </c>
      <c r="B27" s="21" t="s">
        <v>6347</v>
      </c>
      <c r="C27" s="21" t="s">
        <v>4283</v>
      </c>
      <c r="D27" s="21" t="s">
        <v>4268</v>
      </c>
      <c r="F27" s="21" t="s">
        <v>9</v>
      </c>
      <c r="G27" s="21" t="s">
        <v>4269</v>
      </c>
      <c r="H27" s="21" t="s">
        <v>47</v>
      </c>
      <c r="J27" s="20">
        <v>1404</v>
      </c>
      <c r="K27" s="22" t="s">
        <v>4271</v>
      </c>
      <c r="L27" s="21" t="s">
        <v>16</v>
      </c>
      <c r="N27" s="29" t="s">
        <v>7844</v>
      </c>
      <c r="O27" s="21" t="s">
        <v>4272</v>
      </c>
      <c r="P27" s="21" t="s">
        <v>4270</v>
      </c>
    </row>
    <row r="28" spans="1:17" s="18" customFormat="1" ht="140" x14ac:dyDescent="0.2">
      <c r="A28" s="20">
        <v>1609</v>
      </c>
      <c r="B28" s="21" t="s">
        <v>4273</v>
      </c>
      <c r="C28" s="21" t="s">
        <v>4197</v>
      </c>
      <c r="D28" s="21" t="s">
        <v>4274</v>
      </c>
      <c r="F28" s="21" t="s">
        <v>9</v>
      </c>
      <c r="G28" s="21" t="s">
        <v>4275</v>
      </c>
      <c r="H28" s="21" t="s">
        <v>47</v>
      </c>
      <c r="I28" s="21" t="s">
        <v>432</v>
      </c>
      <c r="J28" s="20">
        <v>1405</v>
      </c>
      <c r="K28" s="22" t="s">
        <v>4277</v>
      </c>
      <c r="L28" s="21" t="s">
        <v>16</v>
      </c>
      <c r="M28" s="21" t="s">
        <v>840</v>
      </c>
      <c r="N28" s="29" t="s">
        <v>8004</v>
      </c>
      <c r="O28" s="41" t="s">
        <v>8066</v>
      </c>
      <c r="P28" s="21" t="s">
        <v>4276</v>
      </c>
    </row>
    <row r="29" spans="1:17" s="18" customFormat="1" ht="98" x14ac:dyDescent="0.2">
      <c r="A29" s="20">
        <v>1786</v>
      </c>
      <c r="B29" s="21" t="s">
        <v>6091</v>
      </c>
      <c r="C29" s="21" t="s">
        <v>4195</v>
      </c>
      <c r="D29" s="21" t="s">
        <v>4292</v>
      </c>
      <c r="E29" s="55" t="s">
        <v>8219</v>
      </c>
      <c r="F29" s="21" t="s">
        <v>9</v>
      </c>
      <c r="G29" s="21" t="s">
        <v>2203</v>
      </c>
      <c r="H29" s="21" t="s">
        <v>19</v>
      </c>
      <c r="J29" s="20">
        <v>1405</v>
      </c>
      <c r="K29" s="24" t="s">
        <v>7848</v>
      </c>
      <c r="L29" s="21" t="s">
        <v>8</v>
      </c>
      <c r="M29" s="21" t="s">
        <v>54</v>
      </c>
      <c r="N29" s="29" t="s">
        <v>7849</v>
      </c>
      <c r="O29" s="40" t="s">
        <v>7995</v>
      </c>
      <c r="P29" s="21" t="s">
        <v>4293</v>
      </c>
    </row>
    <row r="30" spans="1:17" s="18" customFormat="1" ht="64" x14ac:dyDescent="0.2">
      <c r="A30" s="20">
        <v>1095</v>
      </c>
      <c r="B30" s="21" t="s">
        <v>6396</v>
      </c>
      <c r="C30" s="21" t="s">
        <v>4232</v>
      </c>
      <c r="D30" s="21" t="s">
        <v>3434</v>
      </c>
      <c r="F30" s="21" t="s">
        <v>9</v>
      </c>
      <c r="G30" s="21" t="s">
        <v>3435</v>
      </c>
      <c r="H30" s="21" t="s">
        <v>47</v>
      </c>
      <c r="I30" s="21" t="s">
        <v>432</v>
      </c>
      <c r="J30" s="20">
        <v>1405</v>
      </c>
      <c r="K30" s="22" t="s">
        <v>3437</v>
      </c>
      <c r="L30" s="21" t="s">
        <v>16</v>
      </c>
      <c r="N30" s="29" t="s">
        <v>7845</v>
      </c>
      <c r="O30" s="21" t="s">
        <v>3438</v>
      </c>
      <c r="P30" s="21" t="s">
        <v>3436</v>
      </c>
      <c r="Q30" s="21"/>
    </row>
    <row r="31" spans="1:17" s="18" customFormat="1" ht="32" x14ac:dyDescent="0.2">
      <c r="A31" s="20">
        <v>1626</v>
      </c>
      <c r="B31" s="21" t="s">
        <v>4278</v>
      </c>
      <c r="C31" s="21" t="s">
        <v>4279</v>
      </c>
      <c r="F31" s="21" t="s">
        <v>9</v>
      </c>
      <c r="H31" s="21" t="s">
        <v>47</v>
      </c>
      <c r="J31" s="20">
        <v>1405</v>
      </c>
      <c r="L31" s="21" t="s">
        <v>38</v>
      </c>
      <c r="N31" s="29" t="s">
        <v>7846</v>
      </c>
      <c r="O31" s="21" t="s">
        <v>4281</v>
      </c>
      <c r="P31" s="21" t="s">
        <v>4280</v>
      </c>
    </row>
    <row r="32" spans="1:17" s="18" customFormat="1" ht="48" x14ac:dyDescent="0.2">
      <c r="A32" s="20">
        <v>1628</v>
      </c>
      <c r="B32" s="21" t="s">
        <v>6194</v>
      </c>
      <c r="C32" s="21" t="s">
        <v>4195</v>
      </c>
      <c r="D32" s="21" t="s">
        <v>4287</v>
      </c>
      <c r="E32" s="21" t="s">
        <v>13</v>
      </c>
      <c r="F32" s="21" t="s">
        <v>9</v>
      </c>
      <c r="G32" s="21" t="s">
        <v>4288</v>
      </c>
      <c r="H32" s="21" t="s">
        <v>47</v>
      </c>
      <c r="J32" s="20">
        <v>1406</v>
      </c>
      <c r="K32" s="22" t="s">
        <v>4290</v>
      </c>
      <c r="L32" s="21" t="s">
        <v>16</v>
      </c>
      <c r="N32" s="29" t="s">
        <v>7850</v>
      </c>
      <c r="O32" s="21" t="s">
        <v>4291</v>
      </c>
      <c r="P32" s="21" t="s">
        <v>4289</v>
      </c>
    </row>
    <row r="33" spans="1:17" s="18" customFormat="1" ht="42" x14ac:dyDescent="0.2">
      <c r="A33" s="20">
        <v>1614</v>
      </c>
      <c r="B33" s="21" t="s">
        <v>4282</v>
      </c>
      <c r="C33" s="21" t="s">
        <v>4283</v>
      </c>
      <c r="E33" s="21" t="s">
        <v>4284</v>
      </c>
      <c r="F33" s="21" t="s">
        <v>9</v>
      </c>
      <c r="G33" s="21" t="s">
        <v>8222</v>
      </c>
      <c r="H33" s="21" t="s">
        <v>11</v>
      </c>
      <c r="J33" s="20">
        <v>1406</v>
      </c>
      <c r="N33" s="29" t="s">
        <v>7847</v>
      </c>
      <c r="O33" s="21" t="s">
        <v>4286</v>
      </c>
      <c r="P33" s="21" t="s">
        <v>4285</v>
      </c>
    </row>
    <row r="34" spans="1:17" s="18" customFormat="1" ht="48" x14ac:dyDescent="0.2">
      <c r="A34" s="20">
        <v>790</v>
      </c>
      <c r="B34" s="21" t="s">
        <v>4294</v>
      </c>
      <c r="C34" s="21" t="s">
        <v>4197</v>
      </c>
      <c r="D34" s="21" t="s">
        <v>173</v>
      </c>
      <c r="E34" s="21" t="s">
        <v>486</v>
      </c>
      <c r="F34" s="21" t="s">
        <v>9</v>
      </c>
      <c r="G34" s="21" t="s">
        <v>3417</v>
      </c>
      <c r="H34" s="21" t="s">
        <v>47</v>
      </c>
      <c r="I34" s="21" t="s">
        <v>87</v>
      </c>
      <c r="J34" s="20">
        <v>1407</v>
      </c>
      <c r="K34" s="22" t="s">
        <v>3419</v>
      </c>
      <c r="L34" s="21" t="s">
        <v>8</v>
      </c>
      <c r="N34" s="29" t="s">
        <v>7851</v>
      </c>
      <c r="O34" s="21" t="s">
        <v>3420</v>
      </c>
      <c r="P34" s="21" t="s">
        <v>3418</v>
      </c>
      <c r="Q34" s="21"/>
    </row>
    <row r="35" spans="1:17" s="18" customFormat="1" ht="98" x14ac:dyDescent="0.2">
      <c r="A35" s="20">
        <v>794</v>
      </c>
      <c r="B35" s="21" t="s">
        <v>6168</v>
      </c>
      <c r="C35" s="21" t="s">
        <v>4246</v>
      </c>
      <c r="D35" s="21" t="s">
        <v>67</v>
      </c>
      <c r="E35" s="21" t="s">
        <v>174</v>
      </c>
      <c r="F35" s="21" t="s">
        <v>9</v>
      </c>
      <c r="G35" s="21" t="s">
        <v>250</v>
      </c>
      <c r="H35" s="21" t="s">
        <v>11</v>
      </c>
      <c r="J35" s="20">
        <v>1407</v>
      </c>
      <c r="K35" s="22" t="s">
        <v>2507</v>
      </c>
      <c r="L35" s="21" t="s">
        <v>8</v>
      </c>
      <c r="N35" s="29" t="s">
        <v>7852</v>
      </c>
      <c r="O35" s="21" t="s">
        <v>2508</v>
      </c>
      <c r="P35" s="21" t="s">
        <v>2506</v>
      </c>
      <c r="Q35" s="21"/>
    </row>
    <row r="36" spans="1:17" s="18" customFormat="1" ht="112" x14ac:dyDescent="0.2">
      <c r="A36" s="20">
        <v>792</v>
      </c>
      <c r="B36" s="21" t="s">
        <v>6119</v>
      </c>
      <c r="C36" s="21" t="s">
        <v>4726</v>
      </c>
      <c r="F36" s="21" t="s">
        <v>9</v>
      </c>
      <c r="G36" s="21" t="s">
        <v>2302</v>
      </c>
      <c r="H36" s="21" t="s">
        <v>19</v>
      </c>
      <c r="J36" s="20">
        <v>1407</v>
      </c>
      <c r="K36" s="22" t="s">
        <v>2304</v>
      </c>
      <c r="L36" s="21" t="s">
        <v>8</v>
      </c>
      <c r="M36" s="21" t="s">
        <v>295</v>
      </c>
      <c r="N36" s="31" t="s">
        <v>7853</v>
      </c>
      <c r="O36" s="21" t="s">
        <v>2305</v>
      </c>
      <c r="P36" s="21" t="s">
        <v>2303</v>
      </c>
      <c r="Q36" s="21"/>
    </row>
    <row r="37" spans="1:17" s="18" customFormat="1" ht="126" x14ac:dyDescent="0.2">
      <c r="A37" s="20">
        <v>791</v>
      </c>
      <c r="B37" s="21" t="s">
        <v>6041</v>
      </c>
      <c r="C37" s="21" t="s">
        <v>4429</v>
      </c>
      <c r="F37" s="21" t="s">
        <v>9</v>
      </c>
      <c r="G37" s="21" t="s">
        <v>1179</v>
      </c>
      <c r="H37" s="21" t="s">
        <v>19</v>
      </c>
      <c r="J37" s="20">
        <v>1407</v>
      </c>
      <c r="K37" s="22" t="s">
        <v>1990</v>
      </c>
      <c r="L37" s="21" t="s">
        <v>16</v>
      </c>
      <c r="N37" s="29" t="s">
        <v>7854</v>
      </c>
      <c r="O37" s="21" t="s">
        <v>1991</v>
      </c>
      <c r="P37" s="21" t="s">
        <v>1989</v>
      </c>
      <c r="Q37" s="21"/>
    </row>
    <row r="38" spans="1:17" s="18" customFormat="1" ht="84" x14ac:dyDescent="0.2">
      <c r="A38" s="20">
        <v>1627</v>
      </c>
      <c r="B38" s="21" t="s">
        <v>4295</v>
      </c>
      <c r="C38" s="21" t="s">
        <v>4197</v>
      </c>
      <c r="D38" s="21" t="s">
        <v>4296</v>
      </c>
      <c r="F38" s="21" t="s">
        <v>9</v>
      </c>
      <c r="G38" s="21" t="s">
        <v>4297</v>
      </c>
      <c r="H38" s="21" t="s">
        <v>47</v>
      </c>
      <c r="J38" s="20">
        <v>1407</v>
      </c>
      <c r="L38" s="21" t="s">
        <v>38</v>
      </c>
      <c r="M38" s="21" t="s">
        <v>840</v>
      </c>
      <c r="N38" s="29" t="s">
        <v>7855</v>
      </c>
      <c r="O38" s="21" t="s">
        <v>4299</v>
      </c>
      <c r="P38" s="21" t="s">
        <v>4298</v>
      </c>
    </row>
    <row r="39" spans="1:17" s="18" customFormat="1" ht="233" customHeight="1" x14ac:dyDescent="0.2">
      <c r="A39" s="20">
        <v>1663</v>
      </c>
      <c r="B39" s="21" t="s">
        <v>4300</v>
      </c>
      <c r="C39" s="21" t="s">
        <v>4197</v>
      </c>
      <c r="D39" s="21" t="s">
        <v>4301</v>
      </c>
      <c r="F39" s="21" t="s">
        <v>9</v>
      </c>
      <c r="G39" s="21" t="s">
        <v>4302</v>
      </c>
      <c r="H39" s="21" t="s">
        <v>4303</v>
      </c>
      <c r="J39" s="20">
        <v>1409</v>
      </c>
      <c r="L39" s="21" t="s">
        <v>16</v>
      </c>
      <c r="N39" s="29" t="s">
        <v>8220</v>
      </c>
      <c r="O39" s="85" t="s">
        <v>8737</v>
      </c>
      <c r="P39" s="21" t="s">
        <v>4304</v>
      </c>
    </row>
    <row r="40" spans="1:17" s="18" customFormat="1" ht="56" x14ac:dyDescent="0.2">
      <c r="A40" s="20">
        <v>1629</v>
      </c>
      <c r="B40" s="21" t="s">
        <v>6474</v>
      </c>
      <c r="C40" s="21" t="s">
        <v>4232</v>
      </c>
      <c r="E40" s="21" t="s">
        <v>716</v>
      </c>
      <c r="F40" s="21" t="s">
        <v>9</v>
      </c>
      <c r="G40" s="21" t="s">
        <v>4305</v>
      </c>
      <c r="H40" s="21" t="s">
        <v>47</v>
      </c>
      <c r="J40" s="20">
        <v>1410</v>
      </c>
      <c r="K40" s="22" t="s">
        <v>4307</v>
      </c>
      <c r="L40" s="21" t="s">
        <v>16</v>
      </c>
      <c r="N40" s="29" t="s">
        <v>7856</v>
      </c>
      <c r="O40" s="21" t="s">
        <v>4308</v>
      </c>
      <c r="P40" s="21" t="s">
        <v>4306</v>
      </c>
    </row>
    <row r="41" spans="1:17" s="18" customFormat="1" ht="70" x14ac:dyDescent="0.2">
      <c r="A41" s="20">
        <v>1100</v>
      </c>
      <c r="B41" s="21" t="s">
        <v>5975</v>
      </c>
      <c r="C41" s="21" t="s">
        <v>4246</v>
      </c>
      <c r="F41" s="21" t="s">
        <v>9</v>
      </c>
      <c r="G41" s="21" t="s">
        <v>1690</v>
      </c>
      <c r="H41" s="21" t="s">
        <v>47</v>
      </c>
      <c r="I41" s="21" t="s">
        <v>87</v>
      </c>
      <c r="J41" s="20">
        <v>1410</v>
      </c>
      <c r="K41" s="22" t="s">
        <v>1692</v>
      </c>
      <c r="L41" s="21" t="s">
        <v>16</v>
      </c>
      <c r="N41" s="29" t="s">
        <v>7857</v>
      </c>
      <c r="O41" s="21" t="s">
        <v>1693</v>
      </c>
      <c r="P41" s="21" t="s">
        <v>1691</v>
      </c>
      <c r="Q41" s="21"/>
    </row>
    <row r="42" spans="1:17" s="18" customFormat="1" ht="112" x14ac:dyDescent="0.2">
      <c r="A42" s="20">
        <v>795</v>
      </c>
      <c r="B42" s="21" t="s">
        <v>934</v>
      </c>
      <c r="C42" s="21" t="s">
        <v>4195</v>
      </c>
      <c r="F42" s="21" t="s">
        <v>9</v>
      </c>
      <c r="G42" s="55" t="s">
        <v>8221</v>
      </c>
      <c r="H42" s="55" t="s">
        <v>3498</v>
      </c>
      <c r="J42" s="20">
        <v>1410</v>
      </c>
      <c r="K42" s="22" t="s">
        <v>2861</v>
      </c>
      <c r="L42" s="21" t="s">
        <v>38</v>
      </c>
      <c r="N42" s="29" t="s">
        <v>7858</v>
      </c>
      <c r="O42" s="21" t="s">
        <v>2862</v>
      </c>
      <c r="P42" s="21" t="s">
        <v>2860</v>
      </c>
      <c r="Q42" s="21"/>
    </row>
    <row r="43" spans="1:17" s="18" customFormat="1" ht="42" x14ac:dyDescent="0.2">
      <c r="A43" s="20">
        <v>1630</v>
      </c>
      <c r="B43" s="21" t="s">
        <v>6231</v>
      </c>
      <c r="C43" s="21" t="s">
        <v>4224</v>
      </c>
      <c r="F43" s="21" t="s">
        <v>9</v>
      </c>
      <c r="G43" s="21" t="s">
        <v>4311</v>
      </c>
      <c r="H43" s="21" t="s">
        <v>47</v>
      </c>
      <c r="J43" s="20">
        <v>1411</v>
      </c>
      <c r="K43" s="22" t="s">
        <v>4313</v>
      </c>
      <c r="L43" s="21" t="s">
        <v>8</v>
      </c>
      <c r="N43" s="29" t="s">
        <v>7859</v>
      </c>
      <c r="O43" s="21" t="s">
        <v>4314</v>
      </c>
      <c r="P43" s="21" t="s">
        <v>4312</v>
      </c>
    </row>
    <row r="44" spans="1:17" s="18" customFormat="1" ht="98" x14ac:dyDescent="0.2">
      <c r="A44" s="20">
        <v>1475</v>
      </c>
      <c r="B44" s="21" t="s">
        <v>4309</v>
      </c>
      <c r="C44" s="21" t="s">
        <v>4310</v>
      </c>
      <c r="E44" s="21" t="s">
        <v>841</v>
      </c>
      <c r="F44" s="21" t="s">
        <v>9</v>
      </c>
      <c r="G44" s="21" t="s">
        <v>8222</v>
      </c>
      <c r="H44" s="21" t="s">
        <v>11</v>
      </c>
      <c r="J44" s="20">
        <v>1411</v>
      </c>
      <c r="L44" s="21" t="s">
        <v>24</v>
      </c>
      <c r="N44" s="29" t="s">
        <v>7860</v>
      </c>
      <c r="O44" s="21" t="s">
        <v>842</v>
      </c>
      <c r="P44" s="21" t="s">
        <v>843</v>
      </c>
      <c r="Q44" s="21"/>
    </row>
    <row r="45" spans="1:17" s="18" customFormat="1" ht="118" customHeight="1" x14ac:dyDescent="0.2">
      <c r="A45" s="20">
        <v>1833</v>
      </c>
      <c r="B45" s="21" t="s">
        <v>4315</v>
      </c>
      <c r="C45" s="21" t="s">
        <v>4197</v>
      </c>
      <c r="E45" s="21" t="s">
        <v>4316</v>
      </c>
      <c r="F45" s="21" t="s">
        <v>9</v>
      </c>
      <c r="G45" s="21" t="s">
        <v>8222</v>
      </c>
      <c r="H45" s="21" t="s">
        <v>11</v>
      </c>
      <c r="J45" s="20">
        <v>1411</v>
      </c>
      <c r="L45" s="21" t="s">
        <v>16</v>
      </c>
      <c r="N45" s="29" t="s">
        <v>7861</v>
      </c>
      <c r="O45" s="42" t="s">
        <v>8109</v>
      </c>
      <c r="P45" s="21" t="s">
        <v>4317</v>
      </c>
    </row>
    <row r="46" spans="1:17" s="18" customFormat="1" ht="48" x14ac:dyDescent="0.2">
      <c r="A46" s="20">
        <v>793</v>
      </c>
      <c r="B46" s="21" t="s">
        <v>6259</v>
      </c>
      <c r="C46" s="21" t="s">
        <v>4246</v>
      </c>
      <c r="F46" s="21" t="s">
        <v>9</v>
      </c>
      <c r="G46" s="21" t="s">
        <v>2837</v>
      </c>
      <c r="H46" s="21" t="s">
        <v>47</v>
      </c>
      <c r="I46" s="21" t="s">
        <v>1741</v>
      </c>
      <c r="J46" s="20">
        <v>1412</v>
      </c>
      <c r="K46" s="22" t="s">
        <v>2839</v>
      </c>
      <c r="L46" s="21" t="s">
        <v>16</v>
      </c>
      <c r="N46" s="29" t="s">
        <v>8281</v>
      </c>
      <c r="O46" s="21" t="s">
        <v>2840</v>
      </c>
      <c r="P46" s="21" t="s">
        <v>2838</v>
      </c>
      <c r="Q46" s="21"/>
    </row>
    <row r="47" spans="1:17" s="18" customFormat="1" ht="186" customHeight="1" x14ac:dyDescent="0.2">
      <c r="A47" s="20">
        <v>1093</v>
      </c>
      <c r="B47" s="21" t="s">
        <v>4418</v>
      </c>
      <c r="C47" s="21" t="s">
        <v>4195</v>
      </c>
      <c r="D47" s="21" t="s">
        <v>2602</v>
      </c>
      <c r="F47" s="21" t="s">
        <v>9</v>
      </c>
      <c r="G47" s="21" t="s">
        <v>2603</v>
      </c>
      <c r="H47" s="21" t="s">
        <v>47</v>
      </c>
      <c r="I47" s="21" t="s">
        <v>432</v>
      </c>
      <c r="J47" s="20">
        <v>1412</v>
      </c>
      <c r="K47" s="22" t="s">
        <v>2605</v>
      </c>
      <c r="L47" s="21" t="s">
        <v>16</v>
      </c>
      <c r="N47" s="29" t="s">
        <v>7862</v>
      </c>
      <c r="O47" s="21" t="s">
        <v>2606</v>
      </c>
      <c r="P47" s="21" t="s">
        <v>2604</v>
      </c>
      <c r="Q47" s="21"/>
    </row>
    <row r="48" spans="1:17" s="18" customFormat="1" ht="64" x14ac:dyDescent="0.2">
      <c r="A48" s="20">
        <v>1631</v>
      </c>
      <c r="B48" s="21" t="s">
        <v>4321</v>
      </c>
      <c r="C48" s="21" t="s">
        <v>4197</v>
      </c>
      <c r="F48" s="21" t="s">
        <v>9</v>
      </c>
      <c r="G48" s="21" t="s">
        <v>4322</v>
      </c>
      <c r="H48" s="21" t="s">
        <v>47</v>
      </c>
      <c r="I48" s="21" t="s">
        <v>87</v>
      </c>
      <c r="J48" s="20">
        <v>1413</v>
      </c>
      <c r="K48" s="22" t="s">
        <v>4324</v>
      </c>
      <c r="L48" s="21" t="s">
        <v>16</v>
      </c>
      <c r="N48" s="29" t="s">
        <v>7863</v>
      </c>
      <c r="O48" s="21" t="s">
        <v>6294</v>
      </c>
      <c r="P48" s="21" t="s">
        <v>4323</v>
      </c>
    </row>
    <row r="49" spans="1:17" s="18" customFormat="1" ht="48" x14ac:dyDescent="0.2">
      <c r="A49" s="20">
        <v>1632</v>
      </c>
      <c r="B49" s="21" t="s">
        <v>4325</v>
      </c>
      <c r="C49" s="21" t="s">
        <v>4326</v>
      </c>
      <c r="F49" s="21" t="s">
        <v>9</v>
      </c>
      <c r="G49" s="21" t="s">
        <v>4327</v>
      </c>
      <c r="H49" s="21" t="s">
        <v>47</v>
      </c>
      <c r="I49" s="21" t="s">
        <v>1823</v>
      </c>
      <c r="J49" s="20">
        <v>1413</v>
      </c>
      <c r="K49" s="22" t="s">
        <v>4329</v>
      </c>
      <c r="L49" s="21" t="s">
        <v>8</v>
      </c>
      <c r="N49" s="29" t="s">
        <v>7864</v>
      </c>
      <c r="O49" s="21" t="s">
        <v>4330</v>
      </c>
      <c r="P49" s="21" t="s">
        <v>4328</v>
      </c>
    </row>
    <row r="50" spans="1:17" s="18" customFormat="1" ht="80" x14ac:dyDescent="0.2">
      <c r="A50" s="20">
        <v>1761</v>
      </c>
      <c r="B50" s="21" t="s">
        <v>4331</v>
      </c>
      <c r="C50" s="21" t="s">
        <v>4197</v>
      </c>
      <c r="D50" s="21" t="s">
        <v>173</v>
      </c>
      <c r="F50" s="21" t="s">
        <v>9</v>
      </c>
      <c r="G50" s="21" t="s">
        <v>1240</v>
      </c>
      <c r="H50" s="21" t="s">
        <v>47</v>
      </c>
      <c r="I50" s="21" t="s">
        <v>432</v>
      </c>
      <c r="J50" s="20">
        <v>1413</v>
      </c>
      <c r="K50" s="22" t="s">
        <v>4333</v>
      </c>
      <c r="L50" s="21" t="s">
        <v>8</v>
      </c>
      <c r="N50" s="29" t="s">
        <v>7865</v>
      </c>
      <c r="O50" s="21" t="s">
        <v>4334</v>
      </c>
      <c r="P50" s="21" t="s">
        <v>4332</v>
      </c>
    </row>
    <row r="51" spans="1:17" s="18" customFormat="1" ht="80" x14ac:dyDescent="0.2">
      <c r="A51" s="20">
        <v>1762</v>
      </c>
      <c r="B51" s="21" t="s">
        <v>4335</v>
      </c>
      <c r="C51" s="21" t="s">
        <v>4197</v>
      </c>
      <c r="D51" s="21" t="s">
        <v>301</v>
      </c>
      <c r="F51" s="21" t="s">
        <v>9</v>
      </c>
      <c r="G51" s="21" t="s">
        <v>1240</v>
      </c>
      <c r="H51" s="21" t="s">
        <v>47</v>
      </c>
      <c r="I51" s="21" t="s">
        <v>934</v>
      </c>
      <c r="J51" s="20">
        <v>1413</v>
      </c>
      <c r="K51" s="22" t="s">
        <v>4333</v>
      </c>
      <c r="L51" s="21" t="s">
        <v>16</v>
      </c>
      <c r="N51" s="29" t="s">
        <v>7865</v>
      </c>
      <c r="O51" s="21" t="s">
        <v>4334</v>
      </c>
      <c r="P51" s="21" t="s">
        <v>4332</v>
      </c>
    </row>
    <row r="52" spans="1:17" s="18" customFormat="1" ht="42" x14ac:dyDescent="0.2">
      <c r="A52" s="20">
        <v>1280</v>
      </c>
      <c r="B52" s="21" t="s">
        <v>4318</v>
      </c>
      <c r="C52" s="21" t="s">
        <v>4197</v>
      </c>
      <c r="F52" s="21" t="s">
        <v>9</v>
      </c>
      <c r="G52" s="21" t="s">
        <v>8222</v>
      </c>
      <c r="H52" s="21" t="s">
        <v>11</v>
      </c>
      <c r="J52" s="20">
        <v>1413</v>
      </c>
      <c r="L52" s="21" t="s">
        <v>252</v>
      </c>
      <c r="N52" s="29" t="s">
        <v>6652</v>
      </c>
      <c r="O52" s="21" t="s">
        <v>3983</v>
      </c>
      <c r="P52" s="21" t="s">
        <v>3982</v>
      </c>
      <c r="Q52" s="21"/>
    </row>
    <row r="53" spans="1:17" s="18" customFormat="1" ht="84" x14ac:dyDescent="0.2">
      <c r="A53" s="20">
        <v>1615</v>
      </c>
      <c r="B53" s="21" t="s">
        <v>5976</v>
      </c>
      <c r="C53" s="21" t="s">
        <v>4232</v>
      </c>
      <c r="E53" s="21" t="s">
        <v>180</v>
      </c>
      <c r="F53" s="21" t="s">
        <v>9</v>
      </c>
      <c r="G53" s="21" t="s">
        <v>8222</v>
      </c>
      <c r="H53" s="21" t="s">
        <v>11</v>
      </c>
      <c r="J53" s="20">
        <v>1413</v>
      </c>
      <c r="L53" s="21" t="s">
        <v>38</v>
      </c>
      <c r="N53" s="29" t="s">
        <v>7866</v>
      </c>
      <c r="O53" s="21" t="s">
        <v>4320</v>
      </c>
      <c r="P53" s="21" t="s">
        <v>4319</v>
      </c>
    </row>
    <row r="54" spans="1:17" s="18" customFormat="1" ht="56" x14ac:dyDescent="0.2">
      <c r="A54" s="20">
        <v>796</v>
      </c>
      <c r="B54" s="21" t="s">
        <v>6189</v>
      </c>
      <c r="C54" s="21" t="s">
        <v>4232</v>
      </c>
      <c r="E54" s="21" t="s">
        <v>1711</v>
      </c>
      <c r="F54" s="21" t="s">
        <v>9</v>
      </c>
      <c r="G54" s="21" t="s">
        <v>8222</v>
      </c>
      <c r="H54" s="21" t="s">
        <v>11</v>
      </c>
      <c r="J54" s="20">
        <v>1414</v>
      </c>
      <c r="K54" s="22" t="s">
        <v>579</v>
      </c>
      <c r="L54" s="21" t="s">
        <v>24</v>
      </c>
      <c r="N54" s="29" t="s">
        <v>8512</v>
      </c>
      <c r="O54" s="21" t="s">
        <v>580</v>
      </c>
      <c r="P54" s="21" t="s">
        <v>578</v>
      </c>
      <c r="Q54" s="21"/>
    </row>
    <row r="55" spans="1:17" s="18" customFormat="1" ht="56" x14ac:dyDescent="0.2">
      <c r="A55" s="20">
        <v>1277</v>
      </c>
      <c r="B55" s="21" t="s">
        <v>4337</v>
      </c>
      <c r="C55" s="21" t="s">
        <v>4283</v>
      </c>
      <c r="F55" s="21" t="s">
        <v>9</v>
      </c>
      <c r="G55" s="21" t="s">
        <v>8222</v>
      </c>
      <c r="H55" s="21" t="s">
        <v>11</v>
      </c>
      <c r="J55" s="20">
        <v>1414</v>
      </c>
      <c r="K55" s="22" t="s">
        <v>579</v>
      </c>
      <c r="N55" s="29" t="s">
        <v>8513</v>
      </c>
      <c r="O55" s="21" t="s">
        <v>580</v>
      </c>
      <c r="P55" s="21" t="s">
        <v>578</v>
      </c>
      <c r="Q55" s="21"/>
    </row>
    <row r="56" spans="1:17" s="18" customFormat="1" ht="56" x14ac:dyDescent="0.2">
      <c r="A56" s="20">
        <v>1278</v>
      </c>
      <c r="B56" s="21" t="s">
        <v>6473</v>
      </c>
      <c r="C56" s="21" t="s">
        <v>4195</v>
      </c>
      <c r="D56" s="21" t="s">
        <v>461</v>
      </c>
      <c r="F56" s="21" t="s">
        <v>9</v>
      </c>
      <c r="G56" s="21" t="s">
        <v>8222</v>
      </c>
      <c r="H56" s="21" t="s">
        <v>11</v>
      </c>
      <c r="J56" s="20">
        <v>1414</v>
      </c>
      <c r="K56" s="22" t="s">
        <v>579</v>
      </c>
      <c r="N56" s="29" t="s">
        <v>8514</v>
      </c>
      <c r="O56" s="21" t="s">
        <v>580</v>
      </c>
      <c r="P56" s="21" t="s">
        <v>578</v>
      </c>
      <c r="Q56" s="21"/>
    </row>
    <row r="57" spans="1:17" s="18" customFormat="1" ht="48" x14ac:dyDescent="0.2">
      <c r="A57" s="20">
        <v>1091</v>
      </c>
      <c r="B57" s="21" t="s">
        <v>4336</v>
      </c>
      <c r="C57" s="21" t="s">
        <v>4195</v>
      </c>
      <c r="D57" s="21" t="s">
        <v>225</v>
      </c>
      <c r="F57" s="21" t="s">
        <v>9</v>
      </c>
      <c r="G57" s="21" t="s">
        <v>226</v>
      </c>
      <c r="H57" s="21" t="s">
        <v>47</v>
      </c>
      <c r="I57" s="21" t="s">
        <v>87</v>
      </c>
      <c r="J57" s="20">
        <v>1414</v>
      </c>
      <c r="K57" s="22" t="s">
        <v>228</v>
      </c>
      <c r="L57" s="21" t="s">
        <v>16</v>
      </c>
      <c r="N57" s="29" t="s">
        <v>7867</v>
      </c>
      <c r="O57" s="21" t="s">
        <v>229</v>
      </c>
      <c r="P57" s="21" t="s">
        <v>227</v>
      </c>
      <c r="Q57" s="21"/>
    </row>
    <row r="58" spans="1:17" s="18" customFormat="1" ht="238" x14ac:dyDescent="0.2">
      <c r="A58" s="20">
        <v>1787</v>
      </c>
      <c r="B58" s="21" t="s">
        <v>7763</v>
      </c>
      <c r="C58" s="21" t="s">
        <v>4197</v>
      </c>
      <c r="D58" s="21" t="s">
        <v>4338</v>
      </c>
      <c r="E58" s="21" t="s">
        <v>4339</v>
      </c>
      <c r="F58" s="21" t="s">
        <v>9</v>
      </c>
      <c r="G58" s="21" t="s">
        <v>1209</v>
      </c>
      <c r="H58" s="21" t="s">
        <v>47</v>
      </c>
      <c r="I58" s="21" t="s">
        <v>270</v>
      </c>
      <c r="J58" s="20">
        <v>1414</v>
      </c>
      <c r="K58" s="25" t="s">
        <v>7868</v>
      </c>
      <c r="L58" s="21" t="s">
        <v>8</v>
      </c>
      <c r="N58" s="29" t="s">
        <v>8005</v>
      </c>
      <c r="O58" s="40" t="s">
        <v>7996</v>
      </c>
      <c r="P58" s="21" t="s">
        <v>4340</v>
      </c>
    </row>
    <row r="59" spans="1:17" s="18" customFormat="1" ht="64" x14ac:dyDescent="0.2">
      <c r="A59" s="20">
        <v>797</v>
      </c>
      <c r="B59" s="21" t="s">
        <v>5926</v>
      </c>
      <c r="C59" s="21" t="s">
        <v>4310</v>
      </c>
      <c r="D59" s="21" t="s">
        <v>67</v>
      </c>
      <c r="F59" s="21" t="s">
        <v>9</v>
      </c>
      <c r="G59" s="21" t="s">
        <v>786</v>
      </c>
      <c r="H59" s="21" t="s">
        <v>19</v>
      </c>
      <c r="J59" s="20">
        <v>1415</v>
      </c>
      <c r="K59" s="22" t="s">
        <v>1500</v>
      </c>
      <c r="L59" s="21" t="s">
        <v>38</v>
      </c>
      <c r="N59" s="29" t="s">
        <v>7869</v>
      </c>
      <c r="O59" s="21" t="s">
        <v>1501</v>
      </c>
      <c r="P59" s="21" t="s">
        <v>1499</v>
      </c>
      <c r="Q59" s="21"/>
    </row>
    <row r="60" spans="1:17" s="18" customFormat="1" ht="56" x14ac:dyDescent="0.2">
      <c r="A60" s="20">
        <v>1764</v>
      </c>
      <c r="B60" s="21" t="s">
        <v>6363</v>
      </c>
      <c r="C60" s="21" t="s">
        <v>4195</v>
      </c>
      <c r="D60" s="21" t="s">
        <v>1527</v>
      </c>
      <c r="E60" s="21" t="s">
        <v>108</v>
      </c>
      <c r="F60" s="21" t="s">
        <v>9</v>
      </c>
      <c r="G60" s="21" t="s">
        <v>4346</v>
      </c>
      <c r="H60" s="21" t="s">
        <v>47</v>
      </c>
      <c r="I60" s="21" t="s">
        <v>4347</v>
      </c>
      <c r="J60" s="20">
        <v>1416</v>
      </c>
      <c r="K60" s="22" t="s">
        <v>4349</v>
      </c>
      <c r="L60" s="21" t="s">
        <v>8</v>
      </c>
      <c r="N60" s="29" t="s">
        <v>7870</v>
      </c>
      <c r="O60" s="21" t="s">
        <v>4350</v>
      </c>
      <c r="P60" s="21" t="s">
        <v>4348</v>
      </c>
    </row>
    <row r="61" spans="1:17" s="18" customFormat="1" ht="56" x14ac:dyDescent="0.2">
      <c r="A61" s="20">
        <v>1765</v>
      </c>
      <c r="B61" s="21" t="s">
        <v>6433</v>
      </c>
      <c r="C61" s="21" t="s">
        <v>4766</v>
      </c>
      <c r="D61" s="21" t="s">
        <v>1527</v>
      </c>
      <c r="E61" s="21" t="s">
        <v>108</v>
      </c>
      <c r="F61" s="21" t="s">
        <v>9</v>
      </c>
      <c r="G61" s="21" t="s">
        <v>4346</v>
      </c>
      <c r="H61" s="21" t="s">
        <v>47</v>
      </c>
      <c r="I61" s="21" t="s">
        <v>4347</v>
      </c>
      <c r="J61" s="20">
        <v>1416</v>
      </c>
      <c r="K61" s="22" t="s">
        <v>4349</v>
      </c>
      <c r="L61" s="21" t="s">
        <v>8</v>
      </c>
      <c r="N61" s="29" t="s">
        <v>7870</v>
      </c>
      <c r="O61" s="21" t="s">
        <v>4350</v>
      </c>
      <c r="P61" s="21" t="s">
        <v>4348</v>
      </c>
    </row>
    <row r="62" spans="1:17" s="18" customFormat="1" ht="70" x14ac:dyDescent="0.2">
      <c r="A62" s="20">
        <v>798</v>
      </c>
      <c r="B62" s="21" t="s">
        <v>4341</v>
      </c>
      <c r="C62" s="21" t="s">
        <v>4342</v>
      </c>
      <c r="D62" s="21" t="s">
        <v>506</v>
      </c>
      <c r="E62" s="21" t="s">
        <v>507</v>
      </c>
      <c r="F62" s="21" t="s">
        <v>9</v>
      </c>
      <c r="G62" s="21" t="s">
        <v>508</v>
      </c>
      <c r="H62" s="21" t="s">
        <v>47</v>
      </c>
      <c r="I62" s="21" t="s">
        <v>432</v>
      </c>
      <c r="J62" s="20">
        <v>1416</v>
      </c>
      <c r="K62" s="22" t="s">
        <v>510</v>
      </c>
      <c r="L62" s="21" t="s">
        <v>16</v>
      </c>
      <c r="N62" s="29" t="s">
        <v>7695</v>
      </c>
      <c r="O62" s="21" t="s">
        <v>511</v>
      </c>
      <c r="P62" s="21" t="s">
        <v>509</v>
      </c>
      <c r="Q62" s="21"/>
    </row>
    <row r="63" spans="1:17" s="18" customFormat="1" ht="80" x14ac:dyDescent="0.2">
      <c r="A63" s="20">
        <v>1279</v>
      </c>
      <c r="B63" s="21" t="s">
        <v>4343</v>
      </c>
      <c r="C63" s="21" t="s">
        <v>4197</v>
      </c>
      <c r="D63" s="21" t="s">
        <v>67</v>
      </c>
      <c r="E63" s="21" t="s">
        <v>3204</v>
      </c>
      <c r="F63" s="21" t="s">
        <v>9</v>
      </c>
      <c r="G63" s="21" t="s">
        <v>8222</v>
      </c>
      <c r="H63" s="21" t="s">
        <v>11</v>
      </c>
      <c r="J63" s="20">
        <v>1416</v>
      </c>
      <c r="L63" s="21" t="s">
        <v>2344</v>
      </c>
      <c r="N63" s="29" t="s">
        <v>7871</v>
      </c>
      <c r="O63" s="55" t="s">
        <v>8240</v>
      </c>
      <c r="P63" s="21" t="s">
        <v>3205</v>
      </c>
      <c r="Q63" s="21"/>
    </row>
    <row r="64" spans="1:17" s="18" customFormat="1" ht="70" x14ac:dyDescent="0.2">
      <c r="A64" s="20">
        <v>1592</v>
      </c>
      <c r="B64" s="21" t="s">
        <v>6145</v>
      </c>
      <c r="C64" s="21" t="s">
        <v>4405</v>
      </c>
      <c r="F64" s="21" t="s">
        <v>9</v>
      </c>
      <c r="G64" s="21" t="s">
        <v>250</v>
      </c>
      <c r="H64" s="21" t="s">
        <v>11</v>
      </c>
      <c r="J64" s="20">
        <v>1416</v>
      </c>
      <c r="L64" s="21" t="s">
        <v>16</v>
      </c>
      <c r="N64" s="29" t="s">
        <v>7696</v>
      </c>
      <c r="O64" s="21" t="s">
        <v>4345</v>
      </c>
      <c r="P64" s="21" t="s">
        <v>4344</v>
      </c>
      <c r="Q64" s="21"/>
    </row>
    <row r="65" spans="1:17" s="18" customFormat="1" ht="48" x14ac:dyDescent="0.2">
      <c r="A65" s="20">
        <v>1491</v>
      </c>
      <c r="B65" s="21" t="s">
        <v>6402</v>
      </c>
      <c r="C65" s="21" t="s">
        <v>4232</v>
      </c>
      <c r="F65" s="21" t="s">
        <v>9</v>
      </c>
      <c r="G65" s="21" t="s">
        <v>3458</v>
      </c>
      <c r="H65" s="21" t="s">
        <v>19</v>
      </c>
      <c r="J65" s="20">
        <v>1417</v>
      </c>
      <c r="K65" s="22" t="s">
        <v>3460</v>
      </c>
      <c r="L65" s="21" t="s">
        <v>38</v>
      </c>
      <c r="M65" s="18" t="s">
        <v>840</v>
      </c>
      <c r="N65" s="29" t="s">
        <v>6653</v>
      </c>
      <c r="O65" s="21" t="s">
        <v>3461</v>
      </c>
      <c r="P65" s="21" t="s">
        <v>3459</v>
      </c>
      <c r="Q65" s="21"/>
    </row>
    <row r="66" spans="1:17" s="18" customFormat="1" ht="98" x14ac:dyDescent="0.2">
      <c r="A66" s="20">
        <v>1471</v>
      </c>
      <c r="B66" s="21" t="s">
        <v>4351</v>
      </c>
      <c r="C66" s="21" t="s">
        <v>4197</v>
      </c>
      <c r="F66" s="21" t="s">
        <v>9</v>
      </c>
      <c r="G66" s="21" t="s">
        <v>250</v>
      </c>
      <c r="H66" s="21" t="s">
        <v>11</v>
      </c>
      <c r="J66" s="20">
        <v>1417</v>
      </c>
      <c r="L66" s="21" t="s">
        <v>16</v>
      </c>
      <c r="N66" s="29" t="s">
        <v>7872</v>
      </c>
      <c r="O66" s="21" t="s">
        <v>8113</v>
      </c>
      <c r="P66" s="21" t="s">
        <v>3195</v>
      </c>
      <c r="Q66" s="21"/>
    </row>
    <row r="67" spans="1:17" s="18" customFormat="1" ht="48" x14ac:dyDescent="0.2">
      <c r="A67" s="20">
        <v>1616</v>
      </c>
      <c r="B67" s="21" t="s">
        <v>6143</v>
      </c>
      <c r="C67" s="21" t="s">
        <v>4195</v>
      </c>
      <c r="D67" s="21" t="s">
        <v>130</v>
      </c>
      <c r="E67" s="21" t="s">
        <v>4353</v>
      </c>
      <c r="F67" s="21" t="s">
        <v>9</v>
      </c>
      <c r="G67" s="21" t="s">
        <v>8222</v>
      </c>
      <c r="H67" s="21" t="s">
        <v>11</v>
      </c>
      <c r="J67" s="20">
        <v>1417</v>
      </c>
      <c r="L67" s="21" t="s">
        <v>16</v>
      </c>
      <c r="M67" s="21" t="s">
        <v>4355</v>
      </c>
      <c r="N67" s="29" t="s">
        <v>6654</v>
      </c>
      <c r="O67" s="21" t="s">
        <v>4356</v>
      </c>
      <c r="P67" s="21" t="s">
        <v>4354</v>
      </c>
    </row>
    <row r="68" spans="1:17" s="18" customFormat="1" ht="84" x14ac:dyDescent="0.2">
      <c r="A68" s="20">
        <v>1617</v>
      </c>
      <c r="B68" s="21" t="s">
        <v>6109</v>
      </c>
      <c r="C68" s="21" t="s">
        <v>5026</v>
      </c>
      <c r="D68" s="21" t="s">
        <v>4358</v>
      </c>
      <c r="E68" s="21" t="s">
        <v>265</v>
      </c>
      <c r="F68" s="21" t="s">
        <v>9</v>
      </c>
      <c r="G68" s="21" t="s">
        <v>4359</v>
      </c>
      <c r="H68" s="21" t="s">
        <v>19</v>
      </c>
      <c r="J68" s="20">
        <v>1418</v>
      </c>
      <c r="K68" s="22" t="s">
        <v>4361</v>
      </c>
      <c r="L68" s="21" t="s">
        <v>8</v>
      </c>
      <c r="M68" s="21" t="s">
        <v>1563</v>
      </c>
      <c r="N68" s="29" t="s">
        <v>8006</v>
      </c>
      <c r="O68" s="21" t="s">
        <v>4362</v>
      </c>
      <c r="P68" s="21" t="s">
        <v>4360</v>
      </c>
    </row>
    <row r="69" spans="1:17" s="18" customFormat="1" ht="70" x14ac:dyDescent="0.2">
      <c r="A69" s="20">
        <v>800</v>
      </c>
      <c r="B69" s="21" t="s">
        <v>6149</v>
      </c>
      <c r="C69" s="21" t="s">
        <v>4246</v>
      </c>
      <c r="D69" s="21" t="s">
        <v>2430</v>
      </c>
      <c r="E69" s="21" t="s">
        <v>237</v>
      </c>
      <c r="F69" s="21" t="s">
        <v>9</v>
      </c>
      <c r="G69" s="21" t="s">
        <v>2431</v>
      </c>
      <c r="H69" s="21" t="s">
        <v>19</v>
      </c>
      <c r="J69" s="20">
        <v>1418</v>
      </c>
      <c r="K69" s="22" t="s">
        <v>2433</v>
      </c>
      <c r="L69" s="21" t="s">
        <v>16</v>
      </c>
      <c r="N69" s="29" t="s">
        <v>7873</v>
      </c>
      <c r="O69" s="21" t="s">
        <v>2434</v>
      </c>
      <c r="P69" s="21" t="s">
        <v>2432</v>
      </c>
      <c r="Q69" s="21"/>
    </row>
    <row r="70" spans="1:17" s="18" customFormat="1" ht="70" x14ac:dyDescent="0.2">
      <c r="A70" s="20">
        <v>799</v>
      </c>
      <c r="B70" s="21" t="s">
        <v>4357</v>
      </c>
      <c r="C70" s="21" t="s">
        <v>4246</v>
      </c>
      <c r="D70" s="21" t="s">
        <v>67</v>
      </c>
      <c r="E70" s="21" t="s">
        <v>79</v>
      </c>
      <c r="F70" s="21" t="s">
        <v>9</v>
      </c>
      <c r="G70" s="21" t="s">
        <v>8222</v>
      </c>
      <c r="H70" s="21" t="s">
        <v>11</v>
      </c>
      <c r="J70" s="20">
        <v>1418</v>
      </c>
      <c r="K70" s="22" t="s">
        <v>1126</v>
      </c>
      <c r="L70" s="21" t="s">
        <v>4352</v>
      </c>
      <c r="N70" s="29" t="s">
        <v>7874</v>
      </c>
      <c r="O70" s="21" t="s">
        <v>1127</v>
      </c>
      <c r="P70" s="21" t="s">
        <v>1125</v>
      </c>
      <c r="Q70" s="21"/>
    </row>
    <row r="71" spans="1:17" s="18" customFormat="1" ht="80" x14ac:dyDescent="0.2">
      <c r="A71" s="20">
        <v>1693</v>
      </c>
      <c r="B71" s="21" t="s">
        <v>6019</v>
      </c>
      <c r="C71" s="21" t="s">
        <v>4195</v>
      </c>
      <c r="D71" s="21" t="s">
        <v>747</v>
      </c>
      <c r="E71" s="21" t="s">
        <v>716</v>
      </c>
      <c r="F71" s="21" t="s">
        <v>9</v>
      </c>
      <c r="G71" s="21" t="s">
        <v>4363</v>
      </c>
      <c r="H71" s="21" t="s">
        <v>19</v>
      </c>
      <c r="J71" s="20">
        <v>1418</v>
      </c>
      <c r="K71" s="22" t="s">
        <v>4365</v>
      </c>
      <c r="L71" s="21" t="s">
        <v>4352</v>
      </c>
      <c r="N71" s="29" t="s">
        <v>7697</v>
      </c>
      <c r="O71" s="21" t="s">
        <v>4366</v>
      </c>
      <c r="P71" s="21" t="s">
        <v>4364</v>
      </c>
    </row>
    <row r="72" spans="1:17" s="18" customFormat="1" ht="80" x14ac:dyDescent="0.2">
      <c r="A72" s="20">
        <v>1694</v>
      </c>
      <c r="B72" s="21" t="s">
        <v>4367</v>
      </c>
      <c r="C72" s="21" t="s">
        <v>4197</v>
      </c>
      <c r="D72" s="21" t="s">
        <v>8007</v>
      </c>
      <c r="E72" s="21" t="s">
        <v>265</v>
      </c>
      <c r="F72" s="21" t="s">
        <v>9</v>
      </c>
      <c r="G72" s="21" t="s">
        <v>4363</v>
      </c>
      <c r="H72" s="21" t="s">
        <v>19</v>
      </c>
      <c r="J72" s="20">
        <v>1418</v>
      </c>
      <c r="K72" s="22" t="s">
        <v>4365</v>
      </c>
      <c r="L72" s="21" t="s">
        <v>4352</v>
      </c>
      <c r="N72" s="29" t="s">
        <v>7697</v>
      </c>
      <c r="O72" s="21" t="s">
        <v>4366</v>
      </c>
      <c r="P72" s="21" t="s">
        <v>4364</v>
      </c>
    </row>
    <row r="73" spans="1:17" s="18" customFormat="1" ht="80" x14ac:dyDescent="0.2">
      <c r="A73" s="20">
        <v>1695</v>
      </c>
      <c r="B73" s="21" t="s">
        <v>5902</v>
      </c>
      <c r="C73" s="21" t="s">
        <v>4246</v>
      </c>
      <c r="D73" s="21" t="s">
        <v>4368</v>
      </c>
      <c r="E73" s="21" t="s">
        <v>265</v>
      </c>
      <c r="F73" s="21" t="s">
        <v>9</v>
      </c>
      <c r="G73" s="21" t="s">
        <v>4363</v>
      </c>
      <c r="H73" s="21" t="s">
        <v>19</v>
      </c>
      <c r="J73" s="20">
        <v>1418</v>
      </c>
      <c r="K73" s="22" t="s">
        <v>4365</v>
      </c>
      <c r="L73" s="21" t="s">
        <v>4352</v>
      </c>
      <c r="N73" s="29" t="s">
        <v>7697</v>
      </c>
      <c r="O73" s="21" t="s">
        <v>4366</v>
      </c>
      <c r="P73" s="21" t="s">
        <v>4364</v>
      </c>
    </row>
    <row r="74" spans="1:17" s="18" customFormat="1" ht="70" x14ac:dyDescent="0.2">
      <c r="A74" s="20">
        <v>801</v>
      </c>
      <c r="B74" s="21" t="s">
        <v>6190</v>
      </c>
      <c r="C74" s="21" t="s">
        <v>4405</v>
      </c>
      <c r="D74" s="21" t="s">
        <v>2582</v>
      </c>
      <c r="E74" s="21" t="s">
        <v>2583</v>
      </c>
      <c r="F74" s="21" t="s">
        <v>9</v>
      </c>
      <c r="G74" s="21" t="s">
        <v>2584</v>
      </c>
      <c r="H74" s="21" t="s">
        <v>19</v>
      </c>
      <c r="J74" s="20">
        <v>1419</v>
      </c>
      <c r="K74" s="22" t="s">
        <v>2586</v>
      </c>
      <c r="L74" s="21" t="s">
        <v>8</v>
      </c>
      <c r="N74" s="29" t="s">
        <v>7698</v>
      </c>
      <c r="O74" s="21" t="s">
        <v>2587</v>
      </c>
      <c r="P74" s="21" t="s">
        <v>2585</v>
      </c>
      <c r="Q74" s="21"/>
    </row>
    <row r="75" spans="1:17" s="18" customFormat="1" ht="64" x14ac:dyDescent="0.2">
      <c r="A75" s="20">
        <v>1092</v>
      </c>
      <c r="B75" s="21" t="s">
        <v>4369</v>
      </c>
      <c r="C75" s="21" t="s">
        <v>4197</v>
      </c>
      <c r="F75" s="21" t="s">
        <v>9</v>
      </c>
      <c r="G75" s="21" t="s">
        <v>1446</v>
      </c>
      <c r="H75" s="21" t="s">
        <v>47</v>
      </c>
      <c r="I75" s="21" t="s">
        <v>87</v>
      </c>
      <c r="J75" s="20">
        <v>1419</v>
      </c>
      <c r="K75" s="22" t="s">
        <v>1448</v>
      </c>
      <c r="L75" s="21" t="s">
        <v>16</v>
      </c>
      <c r="N75" s="29" t="s">
        <v>7875</v>
      </c>
      <c r="O75" s="21" t="s">
        <v>1449</v>
      </c>
      <c r="P75" s="21" t="s">
        <v>1447</v>
      </c>
      <c r="Q75" s="21"/>
    </row>
    <row r="76" spans="1:17" s="18" customFormat="1" ht="62" customHeight="1" x14ac:dyDescent="0.2">
      <c r="A76" s="20">
        <v>1281</v>
      </c>
      <c r="B76" s="21" t="s">
        <v>5330</v>
      </c>
      <c r="C76" s="21" t="s">
        <v>4195</v>
      </c>
      <c r="D76" s="21" t="s">
        <v>67</v>
      </c>
      <c r="E76" s="21" t="s">
        <v>789</v>
      </c>
      <c r="F76" s="21" t="s">
        <v>9</v>
      </c>
      <c r="G76" s="21" t="s">
        <v>8222</v>
      </c>
      <c r="H76" s="21" t="s">
        <v>11</v>
      </c>
      <c r="J76" s="20">
        <v>1420</v>
      </c>
      <c r="L76" s="21" t="s">
        <v>791</v>
      </c>
      <c r="N76" s="29" t="s">
        <v>7216</v>
      </c>
      <c r="O76" s="21" t="s">
        <v>792</v>
      </c>
      <c r="P76" s="21" t="s">
        <v>790</v>
      </c>
      <c r="Q76" s="21"/>
    </row>
    <row r="77" spans="1:17" s="18" customFormat="1" ht="168" x14ac:dyDescent="0.2">
      <c r="A77" s="20">
        <v>802</v>
      </c>
      <c r="B77" s="21" t="s">
        <v>4370</v>
      </c>
      <c r="C77" s="21" t="s">
        <v>4197</v>
      </c>
      <c r="D77" s="23" t="s">
        <v>7878</v>
      </c>
      <c r="E77" s="21" t="s">
        <v>49</v>
      </c>
      <c r="F77" s="21" t="s">
        <v>9</v>
      </c>
      <c r="G77" s="21" t="s">
        <v>1162</v>
      </c>
      <c r="H77" s="21" t="s">
        <v>19</v>
      </c>
      <c r="J77" s="20">
        <v>1423</v>
      </c>
      <c r="K77" s="22" t="s">
        <v>1373</v>
      </c>
      <c r="L77" s="21" t="s">
        <v>16</v>
      </c>
      <c r="M77" s="21"/>
      <c r="N77" s="29" t="s">
        <v>7877</v>
      </c>
      <c r="O77" s="23" t="s">
        <v>7876</v>
      </c>
      <c r="P77" s="21" t="s">
        <v>1372</v>
      </c>
      <c r="Q77" s="21"/>
    </row>
    <row r="78" spans="1:17" s="18" customFormat="1" ht="64" x14ac:dyDescent="0.2">
      <c r="A78" s="20">
        <v>803</v>
      </c>
      <c r="B78" s="21" t="s">
        <v>6442</v>
      </c>
      <c r="C78" s="21" t="s">
        <v>5562</v>
      </c>
      <c r="D78" s="21" t="s">
        <v>343</v>
      </c>
      <c r="F78" s="21" t="s">
        <v>9</v>
      </c>
      <c r="G78" s="21" t="s">
        <v>905</v>
      </c>
      <c r="H78" s="21" t="s">
        <v>19</v>
      </c>
      <c r="J78" s="20">
        <v>1423</v>
      </c>
      <c r="K78" s="22" t="s">
        <v>3630</v>
      </c>
      <c r="L78" s="21" t="s">
        <v>38</v>
      </c>
      <c r="N78" s="29" t="s">
        <v>7879</v>
      </c>
      <c r="O78" s="21" t="s">
        <v>3631</v>
      </c>
      <c r="P78" s="21" t="s">
        <v>3629</v>
      </c>
      <c r="Q78" s="21"/>
    </row>
    <row r="79" spans="1:17" s="18" customFormat="1" ht="42" x14ac:dyDescent="0.2">
      <c r="A79" s="20">
        <v>1266</v>
      </c>
      <c r="B79" s="21" t="s">
        <v>4371</v>
      </c>
      <c r="C79" s="21" t="s">
        <v>4197</v>
      </c>
      <c r="D79" s="21" t="s">
        <v>67</v>
      </c>
      <c r="E79" s="21" t="s">
        <v>339</v>
      </c>
      <c r="F79" s="21" t="s">
        <v>9</v>
      </c>
      <c r="G79" s="21" t="s">
        <v>8222</v>
      </c>
      <c r="H79" s="21" t="s">
        <v>11</v>
      </c>
      <c r="J79" s="20">
        <v>1423</v>
      </c>
      <c r="L79" s="21" t="s">
        <v>24</v>
      </c>
      <c r="N79" s="29" t="s">
        <v>6655</v>
      </c>
      <c r="O79" s="21" t="s">
        <v>3219</v>
      </c>
      <c r="P79" s="21" t="s">
        <v>3218</v>
      </c>
      <c r="Q79" s="21"/>
    </row>
    <row r="80" spans="1:17" s="18" customFormat="1" ht="56" x14ac:dyDescent="0.2">
      <c r="A80" s="20">
        <v>1448</v>
      </c>
      <c r="B80" s="21" t="s">
        <v>4567</v>
      </c>
      <c r="C80" s="21" t="s">
        <v>4262</v>
      </c>
      <c r="D80" s="21" t="s">
        <v>918</v>
      </c>
      <c r="E80" s="21" t="s">
        <v>180</v>
      </c>
      <c r="F80" s="21" t="s">
        <v>9</v>
      </c>
      <c r="G80" s="21" t="s">
        <v>250</v>
      </c>
      <c r="H80" s="21" t="s">
        <v>11</v>
      </c>
      <c r="J80" s="20">
        <v>1423</v>
      </c>
      <c r="L80" s="21" t="s">
        <v>24</v>
      </c>
      <c r="N80" s="29" t="s">
        <v>7880</v>
      </c>
      <c r="O80" s="21" t="s">
        <v>2631</v>
      </c>
      <c r="P80" s="21" t="s">
        <v>2630</v>
      </c>
      <c r="Q80" s="21"/>
    </row>
    <row r="81" spans="1:17" s="18" customFormat="1" ht="56" x14ac:dyDescent="0.2">
      <c r="A81" s="20">
        <v>806</v>
      </c>
      <c r="B81" s="21" t="s">
        <v>4372</v>
      </c>
      <c r="C81" s="21" t="s">
        <v>4197</v>
      </c>
      <c r="D81" s="21" t="s">
        <v>747</v>
      </c>
      <c r="E81" s="21" t="s">
        <v>1463</v>
      </c>
      <c r="F81" s="21" t="s">
        <v>9</v>
      </c>
      <c r="G81" s="21" t="s">
        <v>2211</v>
      </c>
      <c r="H81" s="21" t="s">
        <v>47</v>
      </c>
      <c r="I81" s="21" t="s">
        <v>296</v>
      </c>
      <c r="J81" s="20">
        <v>1424</v>
      </c>
      <c r="K81" s="22" t="s">
        <v>2213</v>
      </c>
      <c r="L81" s="21" t="s">
        <v>16</v>
      </c>
      <c r="N81" s="29" t="s">
        <v>7881</v>
      </c>
      <c r="O81" s="21" t="s">
        <v>2214</v>
      </c>
      <c r="P81" s="21" t="s">
        <v>2212</v>
      </c>
      <c r="Q81" s="21"/>
    </row>
    <row r="82" spans="1:17" s="18" customFormat="1" ht="70" x14ac:dyDescent="0.2">
      <c r="A82" s="20">
        <v>1470</v>
      </c>
      <c r="B82" s="21" t="s">
        <v>6341</v>
      </c>
      <c r="C82" s="21" t="s">
        <v>4195</v>
      </c>
      <c r="D82" s="21" t="s">
        <v>3179</v>
      </c>
      <c r="E82" s="21" t="s">
        <v>79</v>
      </c>
      <c r="F82" s="21" t="s">
        <v>9</v>
      </c>
      <c r="G82" s="21" t="s">
        <v>250</v>
      </c>
      <c r="H82" s="21" t="s">
        <v>11</v>
      </c>
      <c r="J82" s="20">
        <v>1424</v>
      </c>
      <c r="L82" s="21" t="s">
        <v>24</v>
      </c>
      <c r="N82" s="29" t="s">
        <v>7882</v>
      </c>
      <c r="O82" s="21" t="s">
        <v>8114</v>
      </c>
      <c r="P82" s="21" t="s">
        <v>3180</v>
      </c>
      <c r="Q82" s="21"/>
    </row>
    <row r="83" spans="1:17" s="18" customFormat="1" ht="98" x14ac:dyDescent="0.2">
      <c r="A83" s="20">
        <v>1472</v>
      </c>
      <c r="B83" s="21" t="s">
        <v>4373</v>
      </c>
      <c r="C83" s="21" t="s">
        <v>4197</v>
      </c>
      <c r="F83" s="21" t="s">
        <v>9</v>
      </c>
      <c r="G83" s="21" t="s">
        <v>250</v>
      </c>
      <c r="H83" s="21" t="s">
        <v>11</v>
      </c>
      <c r="J83" s="20">
        <v>1424</v>
      </c>
      <c r="L83" s="21" t="s">
        <v>24</v>
      </c>
      <c r="N83" s="29" t="s">
        <v>6656</v>
      </c>
      <c r="O83" s="21" t="s">
        <v>8115</v>
      </c>
      <c r="P83" s="21" t="s">
        <v>334</v>
      </c>
      <c r="Q83" s="21"/>
    </row>
    <row r="84" spans="1:17" s="18" customFormat="1" ht="98" x14ac:dyDescent="0.2">
      <c r="A84" s="20">
        <v>1473</v>
      </c>
      <c r="B84" s="21" t="s">
        <v>4373</v>
      </c>
      <c r="C84" s="21" t="s">
        <v>6379</v>
      </c>
      <c r="F84" s="21" t="s">
        <v>335</v>
      </c>
      <c r="G84" s="21" t="s">
        <v>250</v>
      </c>
      <c r="H84" s="21" t="s">
        <v>11</v>
      </c>
      <c r="J84" s="20">
        <v>1424</v>
      </c>
      <c r="L84" s="21" t="s">
        <v>24</v>
      </c>
      <c r="N84" s="29" t="s">
        <v>6656</v>
      </c>
      <c r="O84" s="21" t="s">
        <v>8115</v>
      </c>
      <c r="P84" s="21" t="s">
        <v>334</v>
      </c>
      <c r="Q84" s="21"/>
    </row>
    <row r="85" spans="1:17" s="18" customFormat="1" ht="98" x14ac:dyDescent="0.2">
      <c r="A85" s="20">
        <v>1474</v>
      </c>
      <c r="B85" s="21" t="s">
        <v>4374</v>
      </c>
      <c r="C85" s="21" t="s">
        <v>4375</v>
      </c>
      <c r="F85" s="21" t="s">
        <v>335</v>
      </c>
      <c r="G85" s="21" t="s">
        <v>250</v>
      </c>
      <c r="H85" s="21" t="s">
        <v>11</v>
      </c>
      <c r="J85" s="20">
        <v>1424</v>
      </c>
      <c r="L85" s="21" t="s">
        <v>24</v>
      </c>
      <c r="N85" s="29" t="s">
        <v>6656</v>
      </c>
      <c r="O85" s="21" t="s">
        <v>8115</v>
      </c>
      <c r="P85" s="21" t="s">
        <v>334</v>
      </c>
      <c r="Q85" s="21"/>
    </row>
    <row r="86" spans="1:17" s="18" customFormat="1" ht="56" x14ac:dyDescent="0.2">
      <c r="A86" s="20">
        <v>808</v>
      </c>
      <c r="B86" s="21" t="s">
        <v>5921</v>
      </c>
      <c r="C86" s="21" t="s">
        <v>4283</v>
      </c>
      <c r="D86" s="21" t="s">
        <v>365</v>
      </c>
      <c r="E86" s="21" t="s">
        <v>1485</v>
      </c>
      <c r="F86" s="21" t="s">
        <v>9</v>
      </c>
      <c r="G86" s="21" t="s">
        <v>1103</v>
      </c>
      <c r="H86" s="21" t="s">
        <v>19</v>
      </c>
      <c r="J86" s="20">
        <v>1425</v>
      </c>
      <c r="K86" s="22" t="s">
        <v>1487</v>
      </c>
      <c r="L86" s="21" t="s">
        <v>16</v>
      </c>
      <c r="N86" s="29" t="s">
        <v>7699</v>
      </c>
      <c r="O86" s="21" t="s">
        <v>1488</v>
      </c>
      <c r="P86" s="21" t="s">
        <v>1486</v>
      </c>
      <c r="Q86" s="21"/>
    </row>
    <row r="87" spans="1:17" s="18" customFormat="1" ht="140" x14ac:dyDescent="0.2">
      <c r="A87" s="20">
        <v>1701</v>
      </c>
      <c r="B87" s="21" t="s">
        <v>4377</v>
      </c>
      <c r="C87" s="21" t="s">
        <v>4197</v>
      </c>
      <c r="D87" s="21" t="s">
        <v>4378</v>
      </c>
      <c r="E87" s="21" t="s">
        <v>286</v>
      </c>
      <c r="F87" s="21" t="s">
        <v>9</v>
      </c>
      <c r="G87" s="21" t="s">
        <v>4379</v>
      </c>
      <c r="H87" s="21" t="s">
        <v>47</v>
      </c>
      <c r="I87" s="21" t="s">
        <v>270</v>
      </c>
      <c r="J87" s="20">
        <v>1425</v>
      </c>
      <c r="K87" s="22" t="s">
        <v>4381</v>
      </c>
      <c r="L87" s="21" t="s">
        <v>8</v>
      </c>
      <c r="M87" s="21" t="s">
        <v>1563</v>
      </c>
      <c r="N87" s="29" t="s">
        <v>7883</v>
      </c>
      <c r="O87" s="41" t="s">
        <v>8083</v>
      </c>
      <c r="P87" s="21" t="s">
        <v>4380</v>
      </c>
    </row>
    <row r="88" spans="1:17" s="18" customFormat="1" ht="64" x14ac:dyDescent="0.2">
      <c r="A88" s="20">
        <v>804</v>
      </c>
      <c r="B88" s="21" t="s">
        <v>4376</v>
      </c>
      <c r="C88" s="21" t="s">
        <v>4197</v>
      </c>
      <c r="D88" s="21" t="s">
        <v>1290</v>
      </c>
      <c r="E88" s="21" t="s">
        <v>2688</v>
      </c>
      <c r="F88" s="21" t="s">
        <v>9</v>
      </c>
      <c r="G88" s="21" t="s">
        <v>2689</v>
      </c>
      <c r="H88" s="21" t="s">
        <v>19</v>
      </c>
      <c r="J88" s="20">
        <v>1425</v>
      </c>
      <c r="K88" s="22" t="s">
        <v>2691</v>
      </c>
      <c r="L88" s="21" t="s">
        <v>16</v>
      </c>
      <c r="N88" s="29" t="s">
        <v>8241</v>
      </c>
      <c r="O88" s="21" t="s">
        <v>2692</v>
      </c>
      <c r="P88" s="21" t="s">
        <v>2690</v>
      </c>
      <c r="Q88" s="21"/>
    </row>
    <row r="89" spans="1:17" s="18" customFormat="1" ht="70" x14ac:dyDescent="0.2">
      <c r="A89" s="20">
        <v>1257</v>
      </c>
      <c r="B89" s="21" t="s">
        <v>4434</v>
      </c>
      <c r="C89" s="21" t="s">
        <v>4246</v>
      </c>
      <c r="D89" s="21" t="s">
        <v>67</v>
      </c>
      <c r="E89" s="21" t="s">
        <v>55</v>
      </c>
      <c r="F89" s="21" t="s">
        <v>9</v>
      </c>
      <c r="G89" s="21" t="s">
        <v>250</v>
      </c>
      <c r="H89" s="21" t="s">
        <v>11</v>
      </c>
      <c r="J89" s="20">
        <v>1425</v>
      </c>
      <c r="L89" s="21" t="s">
        <v>24</v>
      </c>
      <c r="N89" s="29" t="s">
        <v>6657</v>
      </c>
      <c r="O89" s="21" t="s">
        <v>8061</v>
      </c>
      <c r="P89" s="21" t="s">
        <v>2643</v>
      </c>
      <c r="Q89" s="21"/>
    </row>
    <row r="90" spans="1:17" s="18" customFormat="1" ht="56" x14ac:dyDescent="0.2">
      <c r="A90" s="20">
        <v>1258</v>
      </c>
      <c r="B90" s="21" t="s">
        <v>4241</v>
      </c>
      <c r="C90" s="21" t="s">
        <v>4726</v>
      </c>
      <c r="D90" s="21" t="s">
        <v>67</v>
      </c>
      <c r="E90" s="21" t="s">
        <v>507</v>
      </c>
      <c r="F90" s="21" t="s">
        <v>9</v>
      </c>
      <c r="G90" s="21" t="s">
        <v>250</v>
      </c>
      <c r="H90" s="21" t="s">
        <v>11</v>
      </c>
      <c r="J90" s="20">
        <v>1425</v>
      </c>
      <c r="L90" s="21" t="s">
        <v>24</v>
      </c>
      <c r="N90" s="29" t="s">
        <v>6658</v>
      </c>
      <c r="O90" s="21" t="s">
        <v>8062</v>
      </c>
      <c r="P90" s="21" t="s">
        <v>3349</v>
      </c>
      <c r="Q90" s="21"/>
    </row>
    <row r="91" spans="1:17" s="18" customFormat="1" ht="98" x14ac:dyDescent="0.2">
      <c r="A91" s="20">
        <v>1831</v>
      </c>
      <c r="B91" s="21" t="s">
        <v>4382</v>
      </c>
      <c r="C91" s="21" t="s">
        <v>4383</v>
      </c>
      <c r="D91" s="21" t="s">
        <v>4384</v>
      </c>
      <c r="E91" s="21" t="s">
        <v>70</v>
      </c>
      <c r="F91" s="21" t="s">
        <v>9</v>
      </c>
      <c r="G91" s="21" t="s">
        <v>4385</v>
      </c>
      <c r="H91" s="21" t="s">
        <v>19</v>
      </c>
      <c r="J91" s="20">
        <v>1425</v>
      </c>
      <c r="N91" s="29" t="s">
        <v>6659</v>
      </c>
      <c r="O91" s="41" t="s">
        <v>8056</v>
      </c>
      <c r="P91" s="21" t="s">
        <v>4386</v>
      </c>
    </row>
    <row r="92" spans="1:17" s="18" customFormat="1" ht="126" x14ac:dyDescent="0.2">
      <c r="A92" s="20">
        <v>1495</v>
      </c>
      <c r="B92" s="21" t="s">
        <v>4241</v>
      </c>
      <c r="C92" s="21" t="s">
        <v>4195</v>
      </c>
      <c r="D92" s="21" t="s">
        <v>3400</v>
      </c>
      <c r="E92" s="21" t="s">
        <v>3401</v>
      </c>
      <c r="F92" s="21" t="s">
        <v>9</v>
      </c>
      <c r="G92" s="21" t="s">
        <v>3402</v>
      </c>
      <c r="H92" s="21" t="s">
        <v>47</v>
      </c>
      <c r="I92" s="21" t="s">
        <v>270</v>
      </c>
      <c r="J92" s="20">
        <v>1426</v>
      </c>
      <c r="K92" s="22" t="s">
        <v>3404</v>
      </c>
      <c r="L92" s="21" t="s">
        <v>8</v>
      </c>
      <c r="N92" s="29" t="s">
        <v>6660</v>
      </c>
      <c r="O92" s="41" t="s">
        <v>8084</v>
      </c>
      <c r="P92" s="21" t="s">
        <v>3403</v>
      </c>
      <c r="Q92" s="21"/>
    </row>
    <row r="93" spans="1:17" s="18" customFormat="1" ht="70" x14ac:dyDescent="0.2">
      <c r="A93" s="20">
        <v>805</v>
      </c>
      <c r="B93" s="21" t="s">
        <v>4387</v>
      </c>
      <c r="C93" s="21" t="s">
        <v>4232</v>
      </c>
      <c r="D93" s="21" t="s">
        <v>173</v>
      </c>
      <c r="E93" s="21" t="s">
        <v>174</v>
      </c>
      <c r="F93" s="21" t="s">
        <v>9</v>
      </c>
      <c r="G93" s="21" t="s">
        <v>175</v>
      </c>
      <c r="H93" s="21" t="s">
        <v>19</v>
      </c>
      <c r="J93" s="20">
        <v>1426</v>
      </c>
      <c r="K93" s="22" t="s">
        <v>177</v>
      </c>
      <c r="L93" s="21" t="s">
        <v>8</v>
      </c>
      <c r="N93" s="29" t="s">
        <v>7884</v>
      </c>
      <c r="O93" s="21" t="s">
        <v>178</v>
      </c>
      <c r="P93" s="21" t="s">
        <v>176</v>
      </c>
      <c r="Q93" s="21"/>
    </row>
    <row r="94" spans="1:17" s="18" customFormat="1" ht="42" x14ac:dyDescent="0.2">
      <c r="A94" s="20">
        <v>1774</v>
      </c>
      <c r="B94" s="21" t="s">
        <v>4388</v>
      </c>
      <c r="C94" s="21" t="s">
        <v>4197</v>
      </c>
      <c r="D94" s="21" t="s">
        <v>67</v>
      </c>
      <c r="E94" s="21" t="s">
        <v>55</v>
      </c>
      <c r="F94" s="21" t="s">
        <v>9</v>
      </c>
      <c r="G94" s="21" t="s">
        <v>8222</v>
      </c>
      <c r="H94" s="21" t="s">
        <v>11</v>
      </c>
      <c r="J94" s="20">
        <v>1426</v>
      </c>
      <c r="L94" s="21" t="s">
        <v>24</v>
      </c>
      <c r="N94" s="29" t="s">
        <v>8008</v>
      </c>
      <c r="O94" s="21" t="s">
        <v>4390</v>
      </c>
      <c r="P94" s="21" t="s">
        <v>4389</v>
      </c>
    </row>
    <row r="95" spans="1:17" s="18" customFormat="1" ht="156" customHeight="1" x14ac:dyDescent="0.2">
      <c r="A95" s="20">
        <v>807</v>
      </c>
      <c r="B95" s="21" t="s">
        <v>7700</v>
      </c>
      <c r="C95" s="21" t="s">
        <v>4195</v>
      </c>
      <c r="D95" s="21" t="s">
        <v>3877</v>
      </c>
      <c r="E95" s="21" t="s">
        <v>6661</v>
      </c>
      <c r="F95" s="21" t="s">
        <v>9</v>
      </c>
      <c r="G95" s="21" t="s">
        <v>187</v>
      </c>
      <c r="H95" s="21" t="s">
        <v>11</v>
      </c>
      <c r="J95" s="20">
        <v>1427</v>
      </c>
      <c r="K95" s="22" t="s">
        <v>3879</v>
      </c>
      <c r="L95" s="21" t="s">
        <v>16</v>
      </c>
      <c r="N95" s="29" t="s">
        <v>8242</v>
      </c>
      <c r="O95" s="21" t="s">
        <v>3880</v>
      </c>
      <c r="P95" s="21" t="s">
        <v>3878</v>
      </c>
      <c r="Q95" s="21"/>
    </row>
    <row r="96" spans="1:17" s="18" customFormat="1" ht="42" x14ac:dyDescent="0.2">
      <c r="A96" s="20">
        <v>809</v>
      </c>
      <c r="B96" s="21" t="s">
        <v>6443</v>
      </c>
      <c r="C96" s="21" t="s">
        <v>4283</v>
      </c>
      <c r="D96" s="21" t="s">
        <v>58</v>
      </c>
      <c r="F96" s="21" t="s">
        <v>9</v>
      </c>
      <c r="G96" s="21" t="s">
        <v>3632</v>
      </c>
      <c r="H96" s="21" t="s">
        <v>47</v>
      </c>
      <c r="I96" s="21" t="s">
        <v>270</v>
      </c>
      <c r="J96" s="20">
        <v>1427</v>
      </c>
      <c r="K96" s="22" t="s">
        <v>3634</v>
      </c>
      <c r="L96" s="21" t="s">
        <v>8</v>
      </c>
      <c r="N96" s="29" t="s">
        <v>8243</v>
      </c>
      <c r="O96" s="21" t="s">
        <v>3635</v>
      </c>
      <c r="P96" s="21" t="s">
        <v>3633</v>
      </c>
      <c r="Q96" s="21"/>
    </row>
    <row r="97" spans="1:17" s="18" customFormat="1" ht="48" x14ac:dyDescent="0.2">
      <c r="A97" s="20">
        <v>1494</v>
      </c>
      <c r="B97" s="21" t="s">
        <v>4392</v>
      </c>
      <c r="C97" s="21" t="s">
        <v>4197</v>
      </c>
      <c r="D97" s="21" t="s">
        <v>3540</v>
      </c>
      <c r="E97" s="21" t="s">
        <v>1408</v>
      </c>
      <c r="F97" s="21" t="s">
        <v>9</v>
      </c>
      <c r="G97" s="21" t="s">
        <v>3541</v>
      </c>
      <c r="H97" s="21" t="s">
        <v>47</v>
      </c>
      <c r="I97" s="21" t="s">
        <v>87</v>
      </c>
      <c r="J97" s="20">
        <v>1427</v>
      </c>
      <c r="K97" s="22" t="s">
        <v>3543</v>
      </c>
      <c r="L97" s="21" t="s">
        <v>8</v>
      </c>
      <c r="N97" s="29" t="s">
        <v>7885</v>
      </c>
      <c r="O97" s="21" t="s">
        <v>3544</v>
      </c>
      <c r="P97" s="21" t="s">
        <v>3542</v>
      </c>
      <c r="Q97" s="21"/>
    </row>
    <row r="98" spans="1:17" s="18" customFormat="1" ht="84" customHeight="1" x14ac:dyDescent="0.2">
      <c r="A98" s="20">
        <v>810</v>
      </c>
      <c r="B98" s="21" t="s">
        <v>4391</v>
      </c>
      <c r="C98" s="21" t="s">
        <v>4197</v>
      </c>
      <c r="D98" s="21" t="s">
        <v>3031</v>
      </c>
      <c r="E98" s="21" t="s">
        <v>841</v>
      </c>
      <c r="F98" s="21" t="s">
        <v>9</v>
      </c>
      <c r="G98" s="21" t="s">
        <v>8222</v>
      </c>
      <c r="H98" s="21" t="s">
        <v>11</v>
      </c>
      <c r="J98" s="20">
        <v>1427</v>
      </c>
      <c r="K98" s="22" t="s">
        <v>3033</v>
      </c>
      <c r="L98" s="21" t="s">
        <v>8</v>
      </c>
      <c r="N98" s="29" t="s">
        <v>8244</v>
      </c>
      <c r="O98" s="21" t="s">
        <v>3034</v>
      </c>
      <c r="P98" s="21" t="s">
        <v>3032</v>
      </c>
      <c r="Q98" s="21"/>
    </row>
    <row r="99" spans="1:17" s="18" customFormat="1" ht="56" x14ac:dyDescent="0.2">
      <c r="A99" s="20">
        <v>1259</v>
      </c>
      <c r="B99" s="21" t="s">
        <v>6005</v>
      </c>
      <c r="C99" s="21" t="s">
        <v>4905</v>
      </c>
      <c r="D99" s="21" t="s">
        <v>67</v>
      </c>
      <c r="E99" s="21" t="s">
        <v>108</v>
      </c>
      <c r="F99" s="21" t="s">
        <v>9</v>
      </c>
      <c r="G99" s="21" t="s">
        <v>250</v>
      </c>
      <c r="H99" s="21" t="s">
        <v>11</v>
      </c>
      <c r="J99" s="20">
        <v>1427</v>
      </c>
      <c r="L99" s="21" t="s">
        <v>24</v>
      </c>
      <c r="N99" s="29" t="s">
        <v>7701</v>
      </c>
      <c r="O99" s="21" t="s">
        <v>8063</v>
      </c>
      <c r="P99" s="21" t="s">
        <v>1818</v>
      </c>
      <c r="Q99" s="21"/>
    </row>
    <row r="100" spans="1:17" s="18" customFormat="1" ht="84" x14ac:dyDescent="0.2">
      <c r="A100" s="20">
        <v>1602</v>
      </c>
      <c r="B100" s="21" t="s">
        <v>4393</v>
      </c>
      <c r="C100" s="21" t="s">
        <v>4197</v>
      </c>
      <c r="D100" s="21" t="s">
        <v>4394</v>
      </c>
      <c r="E100" s="21" t="s">
        <v>4395</v>
      </c>
      <c r="F100" s="21" t="s">
        <v>9</v>
      </c>
      <c r="G100" s="21" t="s">
        <v>187</v>
      </c>
      <c r="H100" s="21" t="s">
        <v>11</v>
      </c>
      <c r="J100" s="20">
        <v>1427</v>
      </c>
      <c r="L100" s="21" t="s">
        <v>24</v>
      </c>
      <c r="N100" s="29" t="s">
        <v>8515</v>
      </c>
      <c r="O100" s="40" t="s">
        <v>7997</v>
      </c>
      <c r="P100" s="21" t="s">
        <v>4396</v>
      </c>
    </row>
    <row r="101" spans="1:17" s="18" customFormat="1" ht="140" x14ac:dyDescent="0.2">
      <c r="A101" s="20">
        <v>813</v>
      </c>
      <c r="B101" s="21" t="s">
        <v>4397</v>
      </c>
      <c r="C101" s="21" t="s">
        <v>4197</v>
      </c>
      <c r="D101" s="21" t="s">
        <v>67</v>
      </c>
      <c r="E101" s="21" t="s">
        <v>2495</v>
      </c>
      <c r="F101" s="21" t="s">
        <v>9</v>
      </c>
      <c r="G101" s="21" t="s">
        <v>2496</v>
      </c>
      <c r="H101" s="21" t="s">
        <v>19</v>
      </c>
      <c r="J101" s="20">
        <v>1428</v>
      </c>
      <c r="K101" s="22" t="s">
        <v>2498</v>
      </c>
      <c r="L101" s="21" t="s">
        <v>16</v>
      </c>
      <c r="N101" s="29" t="s">
        <v>8516</v>
      </c>
      <c r="O101" s="21" t="s">
        <v>2499</v>
      </c>
      <c r="P101" s="21" t="s">
        <v>2497</v>
      </c>
    </row>
    <row r="102" spans="1:17" s="18" customFormat="1" ht="84" x14ac:dyDescent="0.2">
      <c r="A102" s="20">
        <v>812</v>
      </c>
      <c r="B102" s="21" t="s">
        <v>6046</v>
      </c>
      <c r="C102" s="21" t="s">
        <v>4246</v>
      </c>
      <c r="D102" s="21" t="s">
        <v>604</v>
      </c>
      <c r="E102" s="21" t="s">
        <v>79</v>
      </c>
      <c r="F102" s="21" t="s">
        <v>9</v>
      </c>
      <c r="G102" s="21" t="s">
        <v>8222</v>
      </c>
      <c r="H102" s="21" t="s">
        <v>11</v>
      </c>
      <c r="J102" s="20">
        <v>1428</v>
      </c>
      <c r="K102" s="22" t="s">
        <v>2016</v>
      </c>
      <c r="L102" s="21" t="s">
        <v>16</v>
      </c>
      <c r="N102" s="29" t="s">
        <v>7886</v>
      </c>
      <c r="O102" s="21" t="s">
        <v>2017</v>
      </c>
      <c r="P102" s="21" t="s">
        <v>2015</v>
      </c>
      <c r="Q102" s="21"/>
    </row>
    <row r="103" spans="1:17" s="18" customFormat="1" ht="64" x14ac:dyDescent="0.2">
      <c r="A103" s="20">
        <v>1594</v>
      </c>
      <c r="B103" s="21" t="s">
        <v>5984</v>
      </c>
      <c r="C103" s="21" t="s">
        <v>4195</v>
      </c>
      <c r="E103" s="21" t="s">
        <v>486</v>
      </c>
      <c r="F103" s="21" t="s">
        <v>9</v>
      </c>
      <c r="G103" s="21" t="s">
        <v>22</v>
      </c>
      <c r="H103" s="21" t="s">
        <v>11</v>
      </c>
      <c r="J103" s="20">
        <v>1428</v>
      </c>
      <c r="N103" s="29" t="s">
        <v>7887</v>
      </c>
      <c r="O103" s="42" t="s">
        <v>8095</v>
      </c>
      <c r="P103" s="21" t="s">
        <v>4398</v>
      </c>
      <c r="Q103" s="21"/>
    </row>
    <row r="104" spans="1:17" s="18" customFormat="1" ht="148" customHeight="1" x14ac:dyDescent="0.2">
      <c r="A104" s="20">
        <v>811</v>
      </c>
      <c r="B104" s="21" t="s">
        <v>4399</v>
      </c>
      <c r="C104" s="21" t="s">
        <v>4400</v>
      </c>
      <c r="D104" s="21" t="s">
        <v>930</v>
      </c>
      <c r="E104" s="21" t="s">
        <v>507</v>
      </c>
      <c r="F104" s="21" t="s">
        <v>9</v>
      </c>
      <c r="G104" s="21" t="s">
        <v>931</v>
      </c>
      <c r="H104" s="21" t="s">
        <v>47</v>
      </c>
      <c r="I104" s="21" t="s">
        <v>934</v>
      </c>
      <c r="J104" s="20">
        <v>1429</v>
      </c>
      <c r="K104" s="22" t="s">
        <v>933</v>
      </c>
      <c r="L104" s="21" t="s">
        <v>8</v>
      </c>
      <c r="M104" s="21" t="s">
        <v>295</v>
      </c>
      <c r="N104" s="29" t="s">
        <v>8245</v>
      </c>
      <c r="O104" s="41" t="s">
        <v>8087</v>
      </c>
      <c r="P104" s="21" t="s">
        <v>932</v>
      </c>
      <c r="Q104" s="21"/>
    </row>
    <row r="105" spans="1:17" s="18" customFormat="1" ht="255" customHeight="1" x14ac:dyDescent="0.2">
      <c r="A105" s="20">
        <v>1690</v>
      </c>
      <c r="B105" s="21" t="s">
        <v>5924</v>
      </c>
      <c r="C105" s="21" t="s">
        <v>4232</v>
      </c>
      <c r="D105" s="21" t="s">
        <v>4208</v>
      </c>
      <c r="F105" s="21" t="s">
        <v>9</v>
      </c>
      <c r="G105" s="21" t="s">
        <v>4209</v>
      </c>
      <c r="H105" s="21" t="s">
        <v>47</v>
      </c>
      <c r="I105" s="21" t="s">
        <v>1741</v>
      </c>
      <c r="J105" s="18">
        <v>1429</v>
      </c>
      <c r="K105" s="22" t="s">
        <v>4211</v>
      </c>
      <c r="L105" s="21" t="s">
        <v>8</v>
      </c>
      <c r="N105" s="29" t="s">
        <v>8246</v>
      </c>
      <c r="O105" s="41" t="s">
        <v>8085</v>
      </c>
      <c r="P105" s="21" t="s">
        <v>4210</v>
      </c>
    </row>
    <row r="106" spans="1:17" s="18" customFormat="1" ht="98" x14ac:dyDescent="0.2">
      <c r="A106" s="20">
        <v>1691</v>
      </c>
      <c r="B106" s="21" t="s">
        <v>4401</v>
      </c>
      <c r="C106" s="21" t="s">
        <v>4197</v>
      </c>
      <c r="D106" s="21" t="s">
        <v>747</v>
      </c>
      <c r="E106" s="21" t="s">
        <v>265</v>
      </c>
      <c r="F106" s="21" t="s">
        <v>9</v>
      </c>
      <c r="G106" s="21" t="s">
        <v>4209</v>
      </c>
      <c r="H106" s="21" t="s">
        <v>47</v>
      </c>
      <c r="I106" s="21" t="s">
        <v>432</v>
      </c>
      <c r="J106" s="20">
        <v>1429</v>
      </c>
      <c r="K106" s="22" t="s">
        <v>4211</v>
      </c>
      <c r="L106" s="21" t="s">
        <v>16</v>
      </c>
      <c r="N106" s="29" t="s">
        <v>7888</v>
      </c>
      <c r="O106" s="85" t="s">
        <v>8086</v>
      </c>
      <c r="P106" s="21" t="s">
        <v>4402</v>
      </c>
    </row>
    <row r="107" spans="1:17" s="18" customFormat="1" ht="168" x14ac:dyDescent="0.2">
      <c r="A107" s="20">
        <v>1508</v>
      </c>
      <c r="B107" s="21" t="s">
        <v>6319</v>
      </c>
      <c r="C107" s="21" t="s">
        <v>4246</v>
      </c>
      <c r="D107" s="21" t="s">
        <v>173</v>
      </c>
      <c r="E107" s="21" t="s">
        <v>1041</v>
      </c>
      <c r="F107" s="21" t="s">
        <v>9</v>
      </c>
      <c r="G107" s="21" t="s">
        <v>3038</v>
      </c>
      <c r="H107" s="21" t="s">
        <v>47</v>
      </c>
      <c r="J107" s="20">
        <v>1429</v>
      </c>
      <c r="K107" s="22" t="s">
        <v>3040</v>
      </c>
      <c r="L107" s="21" t="s">
        <v>16</v>
      </c>
      <c r="N107" s="29" t="s">
        <v>8247</v>
      </c>
      <c r="O107" s="21" t="s">
        <v>3041</v>
      </c>
      <c r="P107" s="21" t="s">
        <v>3039</v>
      </c>
      <c r="Q107" s="21"/>
    </row>
    <row r="108" spans="1:17" s="18" customFormat="1" ht="56" x14ac:dyDescent="0.2">
      <c r="A108" s="20">
        <v>1260</v>
      </c>
      <c r="B108" s="21" t="s">
        <v>4197</v>
      </c>
      <c r="C108" s="21" t="s">
        <v>4197</v>
      </c>
      <c r="D108" s="21" t="s">
        <v>67</v>
      </c>
      <c r="E108" s="21" t="s">
        <v>336</v>
      </c>
      <c r="F108" s="21" t="s">
        <v>9</v>
      </c>
      <c r="G108" s="21" t="s">
        <v>250</v>
      </c>
      <c r="H108" s="21" t="s">
        <v>11</v>
      </c>
      <c r="J108" s="20">
        <v>1429</v>
      </c>
      <c r="L108" s="21" t="s">
        <v>24</v>
      </c>
      <c r="N108" s="29" t="s">
        <v>7702</v>
      </c>
      <c r="O108" s="21" t="s">
        <v>8064</v>
      </c>
      <c r="P108" s="21" t="s">
        <v>2317</v>
      </c>
      <c r="Q108" s="21"/>
    </row>
    <row r="109" spans="1:17" s="18" customFormat="1" ht="70" x14ac:dyDescent="0.2">
      <c r="A109" s="20">
        <v>1261</v>
      </c>
      <c r="B109" s="21" t="s">
        <v>4403</v>
      </c>
      <c r="C109" s="21" t="s">
        <v>4197</v>
      </c>
      <c r="D109" s="21" t="s">
        <v>67</v>
      </c>
      <c r="E109" s="21" t="s">
        <v>55</v>
      </c>
      <c r="F109" s="21" t="s">
        <v>9</v>
      </c>
      <c r="G109" s="21" t="s">
        <v>250</v>
      </c>
      <c r="H109" s="21" t="s">
        <v>11</v>
      </c>
      <c r="J109" s="20">
        <v>1430</v>
      </c>
      <c r="L109" s="21" t="s">
        <v>24</v>
      </c>
      <c r="N109" s="29" t="s">
        <v>8248</v>
      </c>
      <c r="O109" s="21" t="s">
        <v>8065</v>
      </c>
      <c r="P109" s="21" t="s">
        <v>2208</v>
      </c>
      <c r="Q109" s="21"/>
    </row>
    <row r="110" spans="1:17" s="18" customFormat="1" ht="126" x14ac:dyDescent="0.2">
      <c r="A110" s="20">
        <v>1482</v>
      </c>
      <c r="B110" s="21" t="s">
        <v>4404</v>
      </c>
      <c r="C110" s="21" t="s">
        <v>4405</v>
      </c>
      <c r="D110" s="21" t="s">
        <v>812</v>
      </c>
      <c r="E110" s="21" t="s">
        <v>813</v>
      </c>
      <c r="F110" s="21" t="s">
        <v>9</v>
      </c>
      <c r="G110" s="21" t="s">
        <v>250</v>
      </c>
      <c r="H110" s="21" t="s">
        <v>11</v>
      </c>
      <c r="J110" s="20">
        <v>1430</v>
      </c>
      <c r="L110" s="21" t="s">
        <v>815</v>
      </c>
      <c r="N110" s="29" t="s">
        <v>8249</v>
      </c>
      <c r="O110" s="21" t="s">
        <v>816</v>
      </c>
      <c r="P110" s="21" t="s">
        <v>814</v>
      </c>
    </row>
    <row r="111" spans="1:17" s="18" customFormat="1" ht="176" customHeight="1" x14ac:dyDescent="0.2">
      <c r="A111" s="20">
        <v>1483</v>
      </c>
      <c r="B111" s="21" t="s">
        <v>4406</v>
      </c>
      <c r="C111" s="21" t="s">
        <v>4224</v>
      </c>
      <c r="D111" s="21" t="s">
        <v>812</v>
      </c>
      <c r="E111" s="21" t="s">
        <v>813</v>
      </c>
      <c r="F111" s="21" t="s">
        <v>9</v>
      </c>
      <c r="G111" s="21" t="s">
        <v>250</v>
      </c>
      <c r="H111" s="21" t="s">
        <v>11</v>
      </c>
      <c r="J111" s="20">
        <v>1430</v>
      </c>
      <c r="L111" s="21" t="s">
        <v>815</v>
      </c>
      <c r="N111" s="29" t="s">
        <v>8249</v>
      </c>
      <c r="O111" s="21" t="s">
        <v>816</v>
      </c>
      <c r="P111" s="21" t="s">
        <v>814</v>
      </c>
      <c r="Q111" s="21"/>
    </row>
    <row r="112" spans="1:17" s="18" customFormat="1" ht="112" x14ac:dyDescent="0.2">
      <c r="A112" s="20">
        <v>1769</v>
      </c>
      <c r="B112" s="21" t="s">
        <v>4407</v>
      </c>
      <c r="C112" s="21" t="s">
        <v>4197</v>
      </c>
      <c r="D112" s="21" t="s">
        <v>4408</v>
      </c>
      <c r="E112" s="21" t="s">
        <v>4409</v>
      </c>
      <c r="F112" s="21" t="s">
        <v>9</v>
      </c>
      <c r="G112" s="55" t="s">
        <v>8234</v>
      </c>
      <c r="H112" s="21" t="s">
        <v>11</v>
      </c>
      <c r="J112" s="20">
        <v>1430</v>
      </c>
      <c r="L112" s="21" t="s">
        <v>394</v>
      </c>
      <c r="M112" s="21" t="s">
        <v>876</v>
      </c>
      <c r="N112" s="29" t="s">
        <v>8250</v>
      </c>
      <c r="O112" s="21" t="s">
        <v>4411</v>
      </c>
      <c r="P112" s="21" t="s">
        <v>4410</v>
      </c>
    </row>
    <row r="113" spans="1:17" s="18" customFormat="1" ht="42" x14ac:dyDescent="0.2">
      <c r="A113" s="20">
        <v>1498</v>
      </c>
      <c r="B113" s="21" t="s">
        <v>4412</v>
      </c>
      <c r="C113" s="21" t="s">
        <v>4197</v>
      </c>
      <c r="D113" s="21" t="s">
        <v>3655</v>
      </c>
      <c r="E113" s="21" t="s">
        <v>265</v>
      </c>
      <c r="F113" s="21" t="s">
        <v>9</v>
      </c>
      <c r="G113" s="21" t="s">
        <v>3656</v>
      </c>
      <c r="H113" s="21" t="s">
        <v>47</v>
      </c>
      <c r="I113" s="21" t="s">
        <v>804</v>
      </c>
      <c r="J113" s="20">
        <v>1431</v>
      </c>
      <c r="K113" s="22" t="s">
        <v>3658</v>
      </c>
      <c r="L113" s="21" t="s">
        <v>16</v>
      </c>
      <c r="N113" s="29" t="s">
        <v>6662</v>
      </c>
      <c r="O113" s="21" t="s">
        <v>3659</v>
      </c>
      <c r="P113" s="21" t="s">
        <v>3657</v>
      </c>
      <c r="Q113" s="21"/>
    </row>
    <row r="114" spans="1:17" s="18" customFormat="1" ht="112" x14ac:dyDescent="0.2">
      <c r="A114" s="20">
        <v>815</v>
      </c>
      <c r="B114" s="21" t="s">
        <v>6555</v>
      </c>
      <c r="C114" s="21" t="s">
        <v>4195</v>
      </c>
      <c r="D114" s="21" t="s">
        <v>4120</v>
      </c>
      <c r="E114" s="21" t="s">
        <v>174</v>
      </c>
      <c r="F114" s="21" t="s">
        <v>9</v>
      </c>
      <c r="G114" s="21" t="s">
        <v>4121</v>
      </c>
      <c r="H114" s="21" t="s">
        <v>19</v>
      </c>
      <c r="J114" s="20">
        <v>1431</v>
      </c>
      <c r="L114" s="21" t="s">
        <v>8</v>
      </c>
      <c r="N114" s="29" t="s">
        <v>7889</v>
      </c>
      <c r="O114" s="21" t="s">
        <v>4123</v>
      </c>
      <c r="P114" s="21" t="s">
        <v>4122</v>
      </c>
      <c r="Q114" s="21"/>
    </row>
    <row r="115" spans="1:17" s="18" customFormat="1" ht="84" x14ac:dyDescent="0.2">
      <c r="A115" s="20">
        <v>1670</v>
      </c>
      <c r="B115" s="21" t="s">
        <v>4413</v>
      </c>
      <c r="C115" s="21" t="s">
        <v>4197</v>
      </c>
      <c r="D115" s="21" t="s">
        <v>67</v>
      </c>
      <c r="F115" s="21" t="s">
        <v>9</v>
      </c>
      <c r="G115" s="21" t="s">
        <v>8222</v>
      </c>
      <c r="H115" s="21" t="s">
        <v>11</v>
      </c>
      <c r="J115" s="20">
        <v>1431</v>
      </c>
      <c r="N115" s="29" t="s">
        <v>6663</v>
      </c>
      <c r="O115" s="21" t="s">
        <v>4415</v>
      </c>
      <c r="P115" s="21" t="s">
        <v>4414</v>
      </c>
    </row>
    <row r="116" spans="1:17" s="18" customFormat="1" ht="98" x14ac:dyDescent="0.2">
      <c r="A116" s="20">
        <v>814</v>
      </c>
      <c r="B116" s="21" t="s">
        <v>4416</v>
      </c>
      <c r="C116" s="21" t="s">
        <v>4417</v>
      </c>
      <c r="D116" s="21" t="s">
        <v>466</v>
      </c>
      <c r="E116" s="21" t="s">
        <v>467</v>
      </c>
      <c r="F116" s="21" t="s">
        <v>9</v>
      </c>
      <c r="G116" s="21" t="s">
        <v>468</v>
      </c>
      <c r="H116" s="21" t="s">
        <v>47</v>
      </c>
      <c r="I116" s="21" t="s">
        <v>87</v>
      </c>
      <c r="J116" s="20">
        <v>1432</v>
      </c>
      <c r="K116" s="22" t="s">
        <v>470</v>
      </c>
      <c r="L116" s="21" t="s">
        <v>16</v>
      </c>
      <c r="N116" s="29" t="s">
        <v>7890</v>
      </c>
      <c r="O116" s="21" t="s">
        <v>471</v>
      </c>
      <c r="P116" s="21" t="s">
        <v>469</v>
      </c>
      <c r="Q116" s="21"/>
    </row>
    <row r="117" spans="1:17" s="18" customFormat="1" ht="70" x14ac:dyDescent="0.2">
      <c r="A117" s="20">
        <v>1634</v>
      </c>
      <c r="B117" s="21" t="s">
        <v>4418</v>
      </c>
      <c r="C117" s="21" t="s">
        <v>4197</v>
      </c>
      <c r="D117" s="21" t="s">
        <v>4419</v>
      </c>
      <c r="E117" s="21" t="s">
        <v>237</v>
      </c>
      <c r="F117" s="21" t="s">
        <v>9</v>
      </c>
      <c r="G117" s="21" t="s">
        <v>4420</v>
      </c>
      <c r="H117" s="21" t="s">
        <v>47</v>
      </c>
      <c r="I117" s="21" t="s">
        <v>87</v>
      </c>
      <c r="J117" s="20">
        <v>1433</v>
      </c>
      <c r="K117" s="22" t="s">
        <v>4422</v>
      </c>
      <c r="L117" s="21" t="s">
        <v>16</v>
      </c>
      <c r="N117" s="29" t="s">
        <v>8251</v>
      </c>
      <c r="O117" s="21" t="s">
        <v>4423</v>
      </c>
      <c r="P117" s="21" t="s">
        <v>4421</v>
      </c>
    </row>
    <row r="118" spans="1:17" s="18" customFormat="1" ht="56" x14ac:dyDescent="0.2">
      <c r="A118" s="20">
        <v>1692</v>
      </c>
      <c r="B118" s="21" t="s">
        <v>6211</v>
      </c>
      <c r="C118" s="21" t="s">
        <v>4229</v>
      </c>
      <c r="D118" s="21" t="s">
        <v>4424</v>
      </c>
      <c r="E118" s="21" t="s">
        <v>3577</v>
      </c>
      <c r="F118" s="21" t="s">
        <v>9</v>
      </c>
      <c r="G118" s="21" t="s">
        <v>4425</v>
      </c>
      <c r="H118" s="21" t="s">
        <v>439</v>
      </c>
      <c r="J118" s="20">
        <v>1434</v>
      </c>
      <c r="K118" s="22" t="s">
        <v>4427</v>
      </c>
      <c r="L118" s="21" t="s">
        <v>4352</v>
      </c>
      <c r="N118" s="29" t="s">
        <v>7891</v>
      </c>
      <c r="O118" s="21" t="s">
        <v>4428</v>
      </c>
      <c r="P118" s="21" t="s">
        <v>4426</v>
      </c>
    </row>
    <row r="119" spans="1:17" s="18" customFormat="1" ht="112" x14ac:dyDescent="0.2">
      <c r="A119" s="20">
        <v>1496</v>
      </c>
      <c r="B119" s="21" t="s">
        <v>5896</v>
      </c>
      <c r="C119" s="21" t="s">
        <v>4429</v>
      </c>
      <c r="D119" s="21" t="s">
        <v>604</v>
      </c>
      <c r="E119" s="21" t="s">
        <v>174</v>
      </c>
      <c r="F119" s="21" t="s">
        <v>9</v>
      </c>
      <c r="G119" s="21" t="s">
        <v>1153</v>
      </c>
      <c r="H119" s="21" t="s">
        <v>19</v>
      </c>
      <c r="J119" s="20">
        <v>1435</v>
      </c>
      <c r="K119" s="22" t="s">
        <v>1155</v>
      </c>
      <c r="L119" s="21" t="s">
        <v>16</v>
      </c>
      <c r="N119" s="29" t="s">
        <v>7892</v>
      </c>
      <c r="O119" s="21" t="s">
        <v>1156</v>
      </c>
      <c r="P119" s="21" t="s">
        <v>1154</v>
      </c>
      <c r="Q119" s="21"/>
    </row>
    <row r="120" spans="1:17" s="18" customFormat="1" ht="112" x14ac:dyDescent="0.2">
      <c r="A120" s="20">
        <v>1497</v>
      </c>
      <c r="B120" s="21" t="s">
        <v>4430</v>
      </c>
      <c r="C120" s="21" t="s">
        <v>4262</v>
      </c>
      <c r="D120" s="21" t="s">
        <v>604</v>
      </c>
      <c r="E120" s="21" t="s">
        <v>307</v>
      </c>
      <c r="F120" s="21" t="s">
        <v>9</v>
      </c>
      <c r="G120" s="21" t="s">
        <v>1153</v>
      </c>
      <c r="H120" s="21" t="s">
        <v>19</v>
      </c>
      <c r="J120" s="20">
        <v>1435</v>
      </c>
      <c r="K120" s="22" t="s">
        <v>1155</v>
      </c>
      <c r="L120" s="21" t="s">
        <v>16</v>
      </c>
      <c r="N120" s="29" t="s">
        <v>7892</v>
      </c>
      <c r="O120" s="21" t="s">
        <v>1156</v>
      </c>
      <c r="P120" s="21" t="s">
        <v>1154</v>
      </c>
      <c r="Q120" s="21"/>
    </row>
    <row r="121" spans="1:17" s="18" customFormat="1" ht="70" x14ac:dyDescent="0.2">
      <c r="A121" s="20">
        <v>816</v>
      </c>
      <c r="B121" s="21" t="s">
        <v>4245</v>
      </c>
      <c r="C121" s="21" t="s">
        <v>4246</v>
      </c>
      <c r="D121" s="21" t="s">
        <v>1235</v>
      </c>
      <c r="E121" s="21" t="s">
        <v>1236</v>
      </c>
      <c r="F121" s="21" t="s">
        <v>9</v>
      </c>
      <c r="G121" s="21" t="s">
        <v>250</v>
      </c>
      <c r="H121" s="21" t="s">
        <v>11</v>
      </c>
      <c r="J121" s="20">
        <v>1435</v>
      </c>
      <c r="K121" s="22" t="s">
        <v>1238</v>
      </c>
      <c r="L121" s="21" t="s">
        <v>8</v>
      </c>
      <c r="N121" s="29" t="s">
        <v>8009</v>
      </c>
      <c r="O121" s="85" t="s">
        <v>8717</v>
      </c>
      <c r="P121" s="21" t="s">
        <v>1237</v>
      </c>
      <c r="Q121" s="21"/>
    </row>
    <row r="122" spans="1:17" s="18" customFormat="1" ht="140" x14ac:dyDescent="0.2">
      <c r="A122" s="20">
        <v>1469</v>
      </c>
      <c r="B122" s="21" t="s">
        <v>6071</v>
      </c>
      <c r="C122" s="21" t="s">
        <v>4232</v>
      </c>
      <c r="D122" s="21" t="s">
        <v>67</v>
      </c>
      <c r="F122" s="21" t="s">
        <v>9</v>
      </c>
      <c r="G122" s="21" t="s">
        <v>250</v>
      </c>
      <c r="H122" s="21" t="s">
        <v>11</v>
      </c>
      <c r="J122" s="20">
        <v>1435</v>
      </c>
      <c r="L122" s="21" t="s">
        <v>24</v>
      </c>
      <c r="N122" s="29" t="s">
        <v>7893</v>
      </c>
      <c r="O122" s="85" t="s">
        <v>8746</v>
      </c>
      <c r="P122" s="21" t="s">
        <v>2122</v>
      </c>
      <c r="Q122" s="21"/>
    </row>
    <row r="123" spans="1:17" s="18" customFormat="1" ht="56" x14ac:dyDescent="0.2">
      <c r="A123" s="20">
        <v>1770</v>
      </c>
      <c r="B123" s="21" t="s">
        <v>6063</v>
      </c>
      <c r="C123" s="21" t="s">
        <v>6064</v>
      </c>
      <c r="D123" s="21" t="s">
        <v>4431</v>
      </c>
      <c r="F123" s="21" t="s">
        <v>9</v>
      </c>
      <c r="G123" s="21" t="s">
        <v>8222</v>
      </c>
      <c r="H123" s="21" t="s">
        <v>11</v>
      </c>
      <c r="J123" s="20">
        <v>1435</v>
      </c>
      <c r="L123" s="21" t="s">
        <v>4352</v>
      </c>
      <c r="N123" s="29" t="s">
        <v>7894</v>
      </c>
      <c r="O123" s="21" t="s">
        <v>4433</v>
      </c>
      <c r="P123" s="21" t="s">
        <v>4432</v>
      </c>
    </row>
    <row r="124" spans="1:17" s="18" customFormat="1" ht="56" x14ac:dyDescent="0.2">
      <c r="A124" s="20">
        <v>818</v>
      </c>
      <c r="B124" s="21" t="s">
        <v>4434</v>
      </c>
      <c r="C124" s="21" t="s">
        <v>4197</v>
      </c>
      <c r="D124" s="21" t="s">
        <v>2636</v>
      </c>
      <c r="E124" s="21" t="s">
        <v>265</v>
      </c>
      <c r="F124" s="21" t="s">
        <v>9</v>
      </c>
      <c r="G124" s="55" t="s">
        <v>8254</v>
      </c>
      <c r="H124" s="21" t="s">
        <v>47</v>
      </c>
      <c r="J124" s="20">
        <v>1436</v>
      </c>
      <c r="L124" s="55" t="s">
        <v>16</v>
      </c>
      <c r="N124" s="29" t="s">
        <v>8255</v>
      </c>
      <c r="O124" s="21" t="s">
        <v>2638</v>
      </c>
      <c r="P124" s="21" t="s">
        <v>2637</v>
      </c>
      <c r="Q124" s="21"/>
    </row>
    <row r="125" spans="1:17" s="18" customFormat="1" ht="56" x14ac:dyDescent="0.2">
      <c r="A125" s="20">
        <v>1633</v>
      </c>
      <c r="B125" s="21" t="s">
        <v>4435</v>
      </c>
      <c r="C125" s="21" t="s">
        <v>4197</v>
      </c>
      <c r="D125" s="21" t="s">
        <v>2556</v>
      </c>
      <c r="F125" s="21" t="s">
        <v>9</v>
      </c>
      <c r="G125" s="21" t="s">
        <v>4436</v>
      </c>
      <c r="H125" s="21" t="s">
        <v>47</v>
      </c>
      <c r="J125" s="20">
        <v>1437</v>
      </c>
      <c r="K125" s="22" t="s">
        <v>4438</v>
      </c>
      <c r="L125" s="21" t="s">
        <v>16</v>
      </c>
      <c r="N125" s="29" t="s">
        <v>8282</v>
      </c>
      <c r="O125" s="21" t="s">
        <v>4439</v>
      </c>
      <c r="P125" s="21" t="s">
        <v>4437</v>
      </c>
    </row>
    <row r="126" spans="1:17" s="18" customFormat="1" ht="84" x14ac:dyDescent="0.2">
      <c r="A126" s="20">
        <v>1771</v>
      </c>
      <c r="B126" s="21" t="s">
        <v>4440</v>
      </c>
      <c r="C126" s="21" t="s">
        <v>4197</v>
      </c>
      <c r="D126" s="21" t="s">
        <v>4441</v>
      </c>
      <c r="E126" s="21" t="s">
        <v>4442</v>
      </c>
      <c r="F126" s="21" t="s">
        <v>9</v>
      </c>
      <c r="G126" s="21" t="s">
        <v>4443</v>
      </c>
      <c r="H126" s="21" t="s">
        <v>47</v>
      </c>
      <c r="J126" s="20">
        <v>1437</v>
      </c>
      <c r="K126" s="22" t="s">
        <v>4445</v>
      </c>
      <c r="L126" s="21" t="s">
        <v>16</v>
      </c>
      <c r="N126" s="29" t="s">
        <v>8010</v>
      </c>
      <c r="O126" s="21" t="s">
        <v>4446</v>
      </c>
      <c r="P126" s="21" t="s">
        <v>4444</v>
      </c>
    </row>
    <row r="127" spans="1:17" s="18" customFormat="1" ht="70" x14ac:dyDescent="0.2">
      <c r="A127" s="20">
        <v>1499</v>
      </c>
      <c r="B127" s="21" t="s">
        <v>6389</v>
      </c>
      <c r="C127" s="21" t="s">
        <v>5020</v>
      </c>
      <c r="D127" s="21" t="s">
        <v>1600</v>
      </c>
      <c r="E127" s="21" t="s">
        <v>3409</v>
      </c>
      <c r="F127" s="21" t="s">
        <v>9</v>
      </c>
      <c r="G127" s="21" t="s">
        <v>3410</v>
      </c>
      <c r="H127" s="21" t="s">
        <v>19</v>
      </c>
      <c r="J127" s="20">
        <v>1437</v>
      </c>
      <c r="K127" s="22" t="s">
        <v>3412</v>
      </c>
      <c r="L127" s="21" t="s">
        <v>16</v>
      </c>
      <c r="N127" s="29" t="s">
        <v>7703</v>
      </c>
      <c r="O127" s="21" t="s">
        <v>3413</v>
      </c>
      <c r="P127" s="21" t="s">
        <v>3411</v>
      </c>
      <c r="Q127" s="21"/>
    </row>
    <row r="128" spans="1:17" s="18" customFormat="1" ht="84" x14ac:dyDescent="0.2">
      <c r="A128" s="20">
        <v>817</v>
      </c>
      <c r="B128" s="21" t="s">
        <v>5988</v>
      </c>
      <c r="C128" s="21" t="s">
        <v>4283</v>
      </c>
      <c r="D128" s="21" t="s">
        <v>67</v>
      </c>
      <c r="E128" s="21" t="s">
        <v>1737</v>
      </c>
      <c r="F128" s="21" t="s">
        <v>9</v>
      </c>
      <c r="G128" s="21" t="s">
        <v>1738</v>
      </c>
      <c r="H128" s="21" t="s">
        <v>47</v>
      </c>
      <c r="I128" s="21" t="s">
        <v>1741</v>
      </c>
      <c r="J128" s="20">
        <v>1437</v>
      </c>
      <c r="K128" s="22" t="s">
        <v>1740</v>
      </c>
      <c r="L128" s="21" t="s">
        <v>8</v>
      </c>
      <c r="N128" s="29" t="s">
        <v>7895</v>
      </c>
      <c r="O128" s="21" t="s">
        <v>7372</v>
      </c>
      <c r="P128" s="21" t="s">
        <v>1739</v>
      </c>
      <c r="Q128" s="21"/>
    </row>
    <row r="129" spans="1:17" s="18" customFormat="1" ht="112" x14ac:dyDescent="0.2">
      <c r="A129" s="20">
        <v>1500</v>
      </c>
      <c r="B129" s="21" t="s">
        <v>6095</v>
      </c>
      <c r="C129" s="21" t="s">
        <v>4246</v>
      </c>
      <c r="D129" s="21" t="s">
        <v>782</v>
      </c>
      <c r="E129" s="21" t="s">
        <v>49</v>
      </c>
      <c r="F129" s="21" t="s">
        <v>9</v>
      </c>
      <c r="G129" s="21" t="s">
        <v>786</v>
      </c>
      <c r="H129" s="21" t="s">
        <v>47</v>
      </c>
      <c r="I129" s="21" t="s">
        <v>270</v>
      </c>
      <c r="J129" s="20">
        <v>1438</v>
      </c>
      <c r="K129" s="22" t="s">
        <v>2233</v>
      </c>
      <c r="L129" s="21" t="s">
        <v>16</v>
      </c>
      <c r="N129" s="29" t="s">
        <v>8283</v>
      </c>
      <c r="O129" s="21" t="s">
        <v>7373</v>
      </c>
      <c r="P129" s="21" t="s">
        <v>2232</v>
      </c>
      <c r="Q129" s="21"/>
    </row>
    <row r="130" spans="1:17" s="18" customFormat="1" ht="154" x14ac:dyDescent="0.2">
      <c r="A130" s="20">
        <v>1501</v>
      </c>
      <c r="B130" s="21" t="s">
        <v>4447</v>
      </c>
      <c r="C130" s="21" t="s">
        <v>4262</v>
      </c>
      <c r="D130" s="21" t="s">
        <v>1102</v>
      </c>
      <c r="E130" s="21" t="s">
        <v>677</v>
      </c>
      <c r="F130" s="21" t="s">
        <v>9</v>
      </c>
      <c r="G130" s="21" t="s">
        <v>1103</v>
      </c>
      <c r="H130" s="21" t="s">
        <v>19</v>
      </c>
      <c r="J130" s="20">
        <v>1438</v>
      </c>
      <c r="K130" s="22" t="s">
        <v>1105</v>
      </c>
      <c r="L130" s="21" t="s">
        <v>8</v>
      </c>
      <c r="N130" s="29" t="s">
        <v>7896</v>
      </c>
      <c r="O130" s="21" t="s">
        <v>1106</v>
      </c>
      <c r="P130" s="21" t="s">
        <v>1104</v>
      </c>
    </row>
    <row r="131" spans="1:17" s="18" customFormat="1" ht="56" x14ac:dyDescent="0.2">
      <c r="A131" s="20">
        <v>1665</v>
      </c>
      <c r="B131" s="21" t="s">
        <v>6340</v>
      </c>
      <c r="C131" s="21" t="s">
        <v>4195</v>
      </c>
      <c r="D131" s="21" t="s">
        <v>4448</v>
      </c>
      <c r="F131" s="21" t="s">
        <v>9</v>
      </c>
      <c r="G131" s="21" t="s">
        <v>4449</v>
      </c>
      <c r="H131" s="21" t="s">
        <v>47</v>
      </c>
      <c r="I131" s="21" t="s">
        <v>1741</v>
      </c>
      <c r="J131" s="20">
        <v>1438</v>
      </c>
      <c r="K131" s="22" t="s">
        <v>4451</v>
      </c>
      <c r="L131" s="21" t="s">
        <v>8</v>
      </c>
      <c r="M131" s="21" t="s">
        <v>446</v>
      </c>
      <c r="N131" s="29" t="s">
        <v>7897</v>
      </c>
      <c r="O131" s="21" t="s">
        <v>4452</v>
      </c>
      <c r="P131" s="21" t="s">
        <v>4450</v>
      </c>
    </row>
    <row r="132" spans="1:17" s="18" customFormat="1" ht="70" x14ac:dyDescent="0.2">
      <c r="A132" s="20">
        <v>1502</v>
      </c>
      <c r="B132" s="21" t="s">
        <v>5943</v>
      </c>
      <c r="C132" s="21" t="s">
        <v>4195</v>
      </c>
      <c r="D132" s="21" t="s">
        <v>1588</v>
      </c>
      <c r="E132" s="21" t="s">
        <v>265</v>
      </c>
      <c r="F132" s="21" t="s">
        <v>9</v>
      </c>
      <c r="G132" s="21" t="s">
        <v>1589</v>
      </c>
      <c r="H132" s="21" t="s">
        <v>19</v>
      </c>
      <c r="J132" s="20">
        <v>1439</v>
      </c>
      <c r="K132" s="22" t="s">
        <v>1591</v>
      </c>
      <c r="L132" s="21" t="s">
        <v>16</v>
      </c>
      <c r="N132" s="29" t="s">
        <v>7898</v>
      </c>
      <c r="O132" s="21" t="s">
        <v>1592</v>
      </c>
      <c r="P132" s="21" t="s">
        <v>1590</v>
      </c>
      <c r="Q132" s="21"/>
    </row>
    <row r="133" spans="1:17" s="18" customFormat="1" ht="70" x14ac:dyDescent="0.2">
      <c r="A133" s="20">
        <v>1618</v>
      </c>
      <c r="B133" s="21" t="s">
        <v>4453</v>
      </c>
      <c r="C133" s="21" t="s">
        <v>4197</v>
      </c>
      <c r="E133" s="21" t="s">
        <v>716</v>
      </c>
      <c r="F133" s="21" t="s">
        <v>9</v>
      </c>
      <c r="H133" s="21" t="s">
        <v>439</v>
      </c>
      <c r="J133" s="20">
        <v>1439</v>
      </c>
      <c r="L133" s="21" t="s">
        <v>24</v>
      </c>
      <c r="N133" s="29" t="s">
        <v>7899</v>
      </c>
      <c r="O133" s="21" t="s">
        <v>4455</v>
      </c>
      <c r="P133" s="21" t="s">
        <v>4454</v>
      </c>
    </row>
    <row r="134" spans="1:17" s="18" customFormat="1" ht="98" x14ac:dyDescent="0.2">
      <c r="A134" s="20">
        <v>822</v>
      </c>
      <c r="B134" s="21" t="s">
        <v>5983</v>
      </c>
      <c r="C134" s="21" t="s">
        <v>5026</v>
      </c>
      <c r="F134" s="21" t="s">
        <v>9</v>
      </c>
      <c r="G134" s="21" t="s">
        <v>1721</v>
      </c>
      <c r="H134" s="21" t="s">
        <v>47</v>
      </c>
      <c r="I134" s="21" t="s">
        <v>270</v>
      </c>
      <c r="J134" s="20">
        <v>1440</v>
      </c>
      <c r="K134" s="22" t="s">
        <v>1723</v>
      </c>
      <c r="L134" s="21" t="s">
        <v>16</v>
      </c>
      <c r="N134" s="29" t="s">
        <v>7900</v>
      </c>
      <c r="O134" s="21" t="s">
        <v>7764</v>
      </c>
      <c r="P134" s="21" t="s">
        <v>1722</v>
      </c>
    </row>
    <row r="135" spans="1:17" s="18" customFormat="1" ht="84" x14ac:dyDescent="0.2">
      <c r="A135" s="20">
        <v>820</v>
      </c>
      <c r="B135" s="21" t="s">
        <v>4457</v>
      </c>
      <c r="C135" s="21" t="s">
        <v>4197</v>
      </c>
      <c r="D135" s="21" t="s">
        <v>2894</v>
      </c>
      <c r="E135" s="21" t="s">
        <v>1711</v>
      </c>
      <c r="F135" s="21" t="s">
        <v>9</v>
      </c>
      <c r="G135" s="21" t="s">
        <v>2895</v>
      </c>
      <c r="H135" s="21" t="s">
        <v>47</v>
      </c>
      <c r="I135" s="21" t="s">
        <v>432</v>
      </c>
      <c r="J135" s="20">
        <v>1440</v>
      </c>
      <c r="K135" s="22" t="s">
        <v>2897</v>
      </c>
      <c r="L135" s="21" t="s">
        <v>16</v>
      </c>
      <c r="N135" s="29" t="s">
        <v>8284</v>
      </c>
      <c r="O135" s="85" t="s">
        <v>8763</v>
      </c>
      <c r="P135" s="21" t="s">
        <v>2896</v>
      </c>
      <c r="Q135" s="21"/>
    </row>
    <row r="136" spans="1:17" s="18" customFormat="1" ht="84" x14ac:dyDescent="0.2">
      <c r="A136" s="20">
        <v>819</v>
      </c>
      <c r="B136" s="21" t="s">
        <v>4456</v>
      </c>
      <c r="C136" s="21" t="s">
        <v>4246</v>
      </c>
      <c r="D136" s="21" t="s">
        <v>994</v>
      </c>
      <c r="E136" s="21" t="s">
        <v>49</v>
      </c>
      <c r="F136" s="21" t="s">
        <v>9</v>
      </c>
      <c r="G136" s="21" t="s">
        <v>250</v>
      </c>
      <c r="H136" s="21" t="s">
        <v>11</v>
      </c>
      <c r="J136" s="20">
        <v>1440</v>
      </c>
      <c r="K136" s="22" t="s">
        <v>996</v>
      </c>
      <c r="L136" s="21" t="s">
        <v>8</v>
      </c>
      <c r="M136" s="21" t="s">
        <v>840</v>
      </c>
      <c r="N136" s="29" t="s">
        <v>7901</v>
      </c>
      <c r="O136" s="21" t="s">
        <v>997</v>
      </c>
      <c r="P136" s="21" t="s">
        <v>995</v>
      </c>
      <c r="Q136" s="21"/>
    </row>
    <row r="137" spans="1:17" s="18" customFormat="1" ht="98" x14ac:dyDescent="0.2">
      <c r="A137" s="20">
        <v>1484</v>
      </c>
      <c r="B137" s="21" t="s">
        <v>5957</v>
      </c>
      <c r="C137" s="21" t="s">
        <v>4195</v>
      </c>
      <c r="D137" s="21" t="s">
        <v>67</v>
      </c>
      <c r="E137" s="21" t="s">
        <v>49</v>
      </c>
      <c r="F137" s="21" t="s">
        <v>9</v>
      </c>
      <c r="G137" s="21" t="s">
        <v>1638</v>
      </c>
      <c r="H137" s="21" t="s">
        <v>4458</v>
      </c>
      <c r="J137" s="20">
        <v>1440</v>
      </c>
      <c r="K137" s="22" t="s">
        <v>1640</v>
      </c>
      <c r="L137" s="21" t="s">
        <v>24</v>
      </c>
      <c r="N137" s="29" t="s">
        <v>8517</v>
      </c>
      <c r="O137" s="85" t="s">
        <v>8732</v>
      </c>
      <c r="P137" s="21" t="s">
        <v>1639</v>
      </c>
      <c r="Q137" s="21"/>
    </row>
    <row r="138" spans="1:17" s="18" customFormat="1" ht="140" x14ac:dyDescent="0.2">
      <c r="A138" s="20">
        <v>1485</v>
      </c>
      <c r="B138" s="21" t="s">
        <v>4459</v>
      </c>
      <c r="C138" s="21" t="s">
        <v>4197</v>
      </c>
      <c r="F138" s="21" t="s">
        <v>9</v>
      </c>
      <c r="G138" s="21" t="s">
        <v>250</v>
      </c>
      <c r="H138" s="21" t="s">
        <v>11</v>
      </c>
      <c r="J138" s="20">
        <v>1440</v>
      </c>
      <c r="K138" s="22" t="s">
        <v>516</v>
      </c>
      <c r="L138" s="21" t="s">
        <v>4352</v>
      </c>
      <c r="M138" s="21" t="s">
        <v>35</v>
      </c>
      <c r="N138" s="29" t="s">
        <v>6664</v>
      </c>
      <c r="O138" s="85" t="s">
        <v>8753</v>
      </c>
      <c r="P138" s="21" t="s">
        <v>515</v>
      </c>
      <c r="Q138" s="21"/>
    </row>
    <row r="139" spans="1:17" s="18" customFormat="1" ht="140" x14ac:dyDescent="0.2">
      <c r="A139" s="20">
        <v>1486</v>
      </c>
      <c r="B139" s="21" t="s">
        <v>4460</v>
      </c>
      <c r="C139" s="21" t="s">
        <v>4197</v>
      </c>
      <c r="F139" s="21" t="s">
        <v>9</v>
      </c>
      <c r="G139" s="21" t="s">
        <v>250</v>
      </c>
      <c r="H139" s="21" t="s">
        <v>11</v>
      </c>
      <c r="J139" s="20">
        <v>1440</v>
      </c>
      <c r="K139" s="22" t="s">
        <v>516</v>
      </c>
      <c r="L139" s="21" t="s">
        <v>4352</v>
      </c>
      <c r="N139" s="29" t="s">
        <v>6664</v>
      </c>
      <c r="O139" s="85" t="s">
        <v>8694</v>
      </c>
      <c r="P139" s="21" t="s">
        <v>515</v>
      </c>
      <c r="Q139" s="21"/>
    </row>
    <row r="140" spans="1:17" s="18" customFormat="1" ht="140" x14ac:dyDescent="0.2">
      <c r="A140" s="20">
        <v>1487</v>
      </c>
      <c r="B140" s="21" t="s">
        <v>4461</v>
      </c>
      <c r="C140" s="21" t="s">
        <v>4462</v>
      </c>
      <c r="F140" s="21" t="s">
        <v>9</v>
      </c>
      <c r="G140" s="21" t="s">
        <v>250</v>
      </c>
      <c r="H140" s="21" t="s">
        <v>11</v>
      </c>
      <c r="J140" s="20">
        <v>1440</v>
      </c>
      <c r="K140" s="22" t="s">
        <v>516</v>
      </c>
      <c r="L140" s="21" t="s">
        <v>4352</v>
      </c>
      <c r="N140" s="29" t="s">
        <v>6664</v>
      </c>
      <c r="O140" s="69" t="s">
        <v>8694</v>
      </c>
      <c r="P140" s="21" t="s">
        <v>515</v>
      </c>
      <c r="Q140" s="21"/>
    </row>
    <row r="141" spans="1:17" s="18" customFormat="1" ht="140" x14ac:dyDescent="0.2">
      <c r="A141" s="20">
        <v>1488</v>
      </c>
      <c r="B141" s="21" t="s">
        <v>6120</v>
      </c>
      <c r="C141" s="21" t="s">
        <v>4195</v>
      </c>
      <c r="F141" s="21" t="s">
        <v>9</v>
      </c>
      <c r="G141" s="21" t="s">
        <v>250</v>
      </c>
      <c r="H141" s="21" t="s">
        <v>11</v>
      </c>
      <c r="J141" s="20">
        <v>1440</v>
      </c>
      <c r="K141" s="22" t="s">
        <v>516</v>
      </c>
      <c r="L141" s="21" t="s">
        <v>4352</v>
      </c>
      <c r="N141" s="29" t="s">
        <v>6664</v>
      </c>
      <c r="O141" s="85" t="s">
        <v>8694</v>
      </c>
      <c r="P141" s="21" t="s">
        <v>515</v>
      </c>
      <c r="Q141" s="21"/>
    </row>
    <row r="142" spans="1:17" s="18" customFormat="1" ht="140" x14ac:dyDescent="0.2">
      <c r="A142" s="20">
        <v>1489</v>
      </c>
      <c r="B142" s="21" t="s">
        <v>6223</v>
      </c>
      <c r="C142" s="21" t="s">
        <v>4232</v>
      </c>
      <c r="F142" s="21" t="s">
        <v>9</v>
      </c>
      <c r="G142" s="21" t="s">
        <v>250</v>
      </c>
      <c r="H142" s="21" t="s">
        <v>11</v>
      </c>
      <c r="J142" s="20">
        <v>1440</v>
      </c>
      <c r="K142" s="22" t="s">
        <v>516</v>
      </c>
      <c r="L142" s="21" t="s">
        <v>4352</v>
      </c>
      <c r="N142" s="29" t="s">
        <v>6664</v>
      </c>
      <c r="O142" s="21" t="s">
        <v>517</v>
      </c>
      <c r="P142" s="21" t="s">
        <v>515</v>
      </c>
      <c r="Q142" s="21"/>
    </row>
    <row r="143" spans="1:17" s="18" customFormat="1" ht="224" x14ac:dyDescent="0.2">
      <c r="A143" s="20">
        <v>1589</v>
      </c>
      <c r="B143" s="21" t="s">
        <v>5894</v>
      </c>
      <c r="C143" s="21" t="s">
        <v>4463</v>
      </c>
      <c r="E143" s="21" t="s">
        <v>5895</v>
      </c>
      <c r="F143" s="21" t="s">
        <v>335</v>
      </c>
      <c r="G143" s="21" t="s">
        <v>8222</v>
      </c>
      <c r="H143" s="21" t="s">
        <v>11</v>
      </c>
      <c r="J143" s="20">
        <v>1441</v>
      </c>
      <c r="K143" s="22" t="s">
        <v>4465</v>
      </c>
      <c r="L143" s="21" t="s">
        <v>252</v>
      </c>
      <c r="M143" s="21" t="s">
        <v>4466</v>
      </c>
      <c r="N143" s="29" t="s">
        <v>7902</v>
      </c>
      <c r="O143" s="41" t="s">
        <v>8067</v>
      </c>
      <c r="P143" s="21" t="s">
        <v>4464</v>
      </c>
      <c r="Q143" s="21"/>
    </row>
    <row r="144" spans="1:17" s="18" customFormat="1" ht="64" x14ac:dyDescent="0.2">
      <c r="A144" s="20">
        <v>1510</v>
      </c>
      <c r="B144" s="21" t="s">
        <v>6558</v>
      </c>
      <c r="C144" s="21" t="s">
        <v>4195</v>
      </c>
      <c r="D144" s="21" t="s">
        <v>67</v>
      </c>
      <c r="E144" s="21" t="s">
        <v>1711</v>
      </c>
      <c r="F144" s="21" t="s">
        <v>9</v>
      </c>
      <c r="G144" s="21" t="s">
        <v>4130</v>
      </c>
      <c r="H144" s="21" t="s">
        <v>47</v>
      </c>
      <c r="I144" s="21" t="s">
        <v>432</v>
      </c>
      <c r="J144" s="20">
        <v>1441</v>
      </c>
      <c r="K144" s="22" t="s">
        <v>4132</v>
      </c>
      <c r="L144" s="21" t="s">
        <v>8</v>
      </c>
      <c r="N144" s="29" t="s">
        <v>6665</v>
      </c>
      <c r="O144" s="21" t="s">
        <v>4133</v>
      </c>
      <c r="P144" s="21" t="s">
        <v>4131</v>
      </c>
    </row>
    <row r="145" spans="1:17" s="18" customFormat="1" ht="126" x14ac:dyDescent="0.2">
      <c r="A145" s="20">
        <v>1503</v>
      </c>
      <c r="B145" s="21" t="s">
        <v>4435</v>
      </c>
      <c r="C145" s="21" t="s">
        <v>4197</v>
      </c>
      <c r="E145" s="21" t="s">
        <v>307</v>
      </c>
      <c r="F145" s="21" t="s">
        <v>9</v>
      </c>
      <c r="G145" s="21" t="s">
        <v>8222</v>
      </c>
      <c r="H145" s="21" t="s">
        <v>11</v>
      </c>
      <c r="J145" s="20">
        <v>1442</v>
      </c>
      <c r="K145" s="22" t="s">
        <v>309</v>
      </c>
      <c r="N145" s="29" t="s">
        <v>7903</v>
      </c>
      <c r="O145" s="21" t="s">
        <v>310</v>
      </c>
      <c r="P145" s="21" t="s">
        <v>308</v>
      </c>
      <c r="Q145" s="21"/>
    </row>
    <row r="146" spans="1:17" s="18" customFormat="1" ht="126" x14ac:dyDescent="0.2">
      <c r="A146" s="20">
        <v>1504</v>
      </c>
      <c r="B146" s="21" t="s">
        <v>4467</v>
      </c>
      <c r="C146" s="21" t="s">
        <v>4197</v>
      </c>
      <c r="F146" s="21" t="s">
        <v>9</v>
      </c>
      <c r="G146" s="21" t="s">
        <v>8222</v>
      </c>
      <c r="H146" s="21" t="s">
        <v>11</v>
      </c>
      <c r="J146" s="20">
        <v>1442</v>
      </c>
      <c r="K146" s="22" t="s">
        <v>309</v>
      </c>
      <c r="N146" s="29" t="s">
        <v>7903</v>
      </c>
      <c r="O146" s="21" t="s">
        <v>310</v>
      </c>
      <c r="P146" s="21" t="s">
        <v>308</v>
      </c>
      <c r="Q146" s="21"/>
    </row>
    <row r="147" spans="1:17" s="18" customFormat="1" ht="126" x14ac:dyDescent="0.2">
      <c r="A147" s="20">
        <v>1505</v>
      </c>
      <c r="B147" s="21" t="s">
        <v>4468</v>
      </c>
      <c r="C147" s="21" t="s">
        <v>4197</v>
      </c>
      <c r="D147" s="21" t="s">
        <v>67</v>
      </c>
      <c r="E147" s="21" t="s">
        <v>2711</v>
      </c>
      <c r="F147" s="21" t="s">
        <v>9</v>
      </c>
      <c r="G147" s="21" t="s">
        <v>8222</v>
      </c>
      <c r="H147" s="21" t="s">
        <v>11</v>
      </c>
      <c r="J147" s="20">
        <v>1442</v>
      </c>
      <c r="K147" s="22" t="s">
        <v>309</v>
      </c>
      <c r="L147" s="21" t="s">
        <v>2712</v>
      </c>
      <c r="N147" s="29" t="s">
        <v>7903</v>
      </c>
      <c r="O147" s="21" t="s">
        <v>310</v>
      </c>
      <c r="P147" s="21" t="s">
        <v>308</v>
      </c>
      <c r="Q147" s="21"/>
    </row>
    <row r="148" spans="1:17" s="18" customFormat="1" ht="56" x14ac:dyDescent="0.2">
      <c r="A148" s="20">
        <v>1506</v>
      </c>
      <c r="B148" s="21" t="s">
        <v>6164</v>
      </c>
      <c r="C148" s="21" t="s">
        <v>4405</v>
      </c>
      <c r="F148" s="21" t="s">
        <v>9</v>
      </c>
      <c r="G148" s="21" t="s">
        <v>8222</v>
      </c>
      <c r="H148" s="21" t="s">
        <v>11</v>
      </c>
      <c r="J148" s="20">
        <v>1443</v>
      </c>
      <c r="K148" s="22" t="s">
        <v>2486</v>
      </c>
      <c r="L148" s="21" t="s">
        <v>38</v>
      </c>
      <c r="M148" s="21" t="s">
        <v>840</v>
      </c>
      <c r="N148" s="29" t="s">
        <v>7905</v>
      </c>
      <c r="O148" s="21" t="s">
        <v>2487</v>
      </c>
      <c r="P148" s="21" t="s">
        <v>2485</v>
      </c>
      <c r="Q148" s="21"/>
    </row>
    <row r="149" spans="1:17" s="18" customFormat="1" ht="56" x14ac:dyDescent="0.2">
      <c r="A149" s="20">
        <v>1611</v>
      </c>
      <c r="B149" s="21" t="s">
        <v>4469</v>
      </c>
      <c r="C149" s="21" t="s">
        <v>4197</v>
      </c>
      <c r="D149" s="21" t="s">
        <v>4470</v>
      </c>
      <c r="E149" s="21" t="s">
        <v>265</v>
      </c>
      <c r="F149" s="21" t="s">
        <v>9</v>
      </c>
      <c r="G149" s="21" t="s">
        <v>4471</v>
      </c>
      <c r="H149" s="21" t="s">
        <v>47</v>
      </c>
      <c r="J149" s="20">
        <v>1443</v>
      </c>
      <c r="L149" s="21" t="s">
        <v>8</v>
      </c>
      <c r="M149" s="21" t="s">
        <v>295</v>
      </c>
      <c r="N149" s="29" t="s">
        <v>7906</v>
      </c>
      <c r="O149" s="21" t="s">
        <v>4473</v>
      </c>
      <c r="P149" s="21" t="s">
        <v>4472</v>
      </c>
    </row>
    <row r="150" spans="1:17" s="18" customFormat="1" ht="70" x14ac:dyDescent="0.2">
      <c r="A150" s="20">
        <v>821</v>
      </c>
      <c r="B150" s="21" t="s">
        <v>6289</v>
      </c>
      <c r="C150" s="21" t="s">
        <v>4224</v>
      </c>
      <c r="F150" s="21" t="s">
        <v>9</v>
      </c>
      <c r="G150" s="21" t="s">
        <v>8222</v>
      </c>
      <c r="H150" s="21" t="s">
        <v>11</v>
      </c>
      <c r="J150" s="20">
        <v>1444</v>
      </c>
      <c r="K150" s="22" t="s">
        <v>2964</v>
      </c>
      <c r="L150" s="21" t="s">
        <v>38</v>
      </c>
      <c r="N150" s="29" t="s">
        <v>7904</v>
      </c>
      <c r="O150" s="21" t="s">
        <v>2965</v>
      </c>
      <c r="P150" s="21" t="s">
        <v>2963</v>
      </c>
      <c r="Q150" s="21"/>
    </row>
    <row r="151" spans="1:17" s="18" customFormat="1" ht="48" x14ac:dyDescent="0.2">
      <c r="A151" s="20">
        <v>823</v>
      </c>
      <c r="B151" s="21" t="s">
        <v>5836</v>
      </c>
      <c r="C151" s="21" t="s">
        <v>4195</v>
      </c>
      <c r="D151" s="21" t="s">
        <v>530</v>
      </c>
      <c r="E151" s="21" t="s">
        <v>49</v>
      </c>
      <c r="F151" s="21" t="s">
        <v>9</v>
      </c>
      <c r="G151" s="21" t="s">
        <v>2996</v>
      </c>
      <c r="H151" s="21" t="s">
        <v>47</v>
      </c>
      <c r="I151" s="21" t="s">
        <v>1741</v>
      </c>
      <c r="J151" s="20">
        <v>1444</v>
      </c>
      <c r="K151" s="22" t="s">
        <v>2998</v>
      </c>
      <c r="L151" s="21" t="s">
        <v>16</v>
      </c>
      <c r="N151" s="29" t="s">
        <v>7907</v>
      </c>
      <c r="O151" s="21" t="s">
        <v>2999</v>
      </c>
      <c r="P151" s="21" t="s">
        <v>2997</v>
      </c>
    </row>
    <row r="152" spans="1:17" s="18" customFormat="1" ht="84" x14ac:dyDescent="0.2">
      <c r="A152" s="20">
        <v>1507</v>
      </c>
      <c r="B152" s="21" t="s">
        <v>4474</v>
      </c>
      <c r="C152" s="21" t="s">
        <v>4197</v>
      </c>
      <c r="D152" s="21" t="s">
        <v>1395</v>
      </c>
      <c r="E152" s="21" t="s">
        <v>1737</v>
      </c>
      <c r="F152" s="21" t="s">
        <v>9</v>
      </c>
      <c r="G152" s="21" t="s">
        <v>1103</v>
      </c>
      <c r="H152" s="21" t="s">
        <v>47</v>
      </c>
      <c r="I152" s="21" t="s">
        <v>934</v>
      </c>
      <c r="J152" s="20">
        <v>1444</v>
      </c>
      <c r="K152" s="22" t="s">
        <v>3424</v>
      </c>
      <c r="L152" s="21" t="s">
        <v>8</v>
      </c>
      <c r="N152" s="29" t="s">
        <v>7380</v>
      </c>
      <c r="O152" s="21" t="s">
        <v>7381</v>
      </c>
      <c r="P152" s="21" t="s">
        <v>3423</v>
      </c>
      <c r="Q152" s="21"/>
    </row>
    <row r="153" spans="1:17" s="18" customFormat="1" ht="48" x14ac:dyDescent="0.2">
      <c r="A153" s="20">
        <v>1509</v>
      </c>
      <c r="B153" s="21" t="s">
        <v>4475</v>
      </c>
      <c r="C153" s="21" t="s">
        <v>4197</v>
      </c>
      <c r="D153" s="21" t="s">
        <v>1923</v>
      </c>
      <c r="E153" s="21" t="s">
        <v>49</v>
      </c>
      <c r="F153" s="21" t="s">
        <v>9</v>
      </c>
      <c r="G153" s="21" t="s">
        <v>1924</v>
      </c>
      <c r="H153" s="21" t="s">
        <v>47</v>
      </c>
      <c r="I153" s="21" t="s">
        <v>87</v>
      </c>
      <c r="J153" s="20">
        <v>1444</v>
      </c>
      <c r="K153" s="22" t="s">
        <v>1926</v>
      </c>
      <c r="L153" s="21" t="s">
        <v>16</v>
      </c>
      <c r="N153" s="29" t="s">
        <v>8285</v>
      </c>
      <c r="O153" s="21" t="s">
        <v>1927</v>
      </c>
      <c r="P153" s="21" t="s">
        <v>1925</v>
      </c>
      <c r="Q153" s="21"/>
    </row>
    <row r="154" spans="1:17" s="18" customFormat="1" ht="64" x14ac:dyDescent="0.2">
      <c r="A154" s="20">
        <v>1512</v>
      </c>
      <c r="B154" s="21" t="s">
        <v>6184</v>
      </c>
      <c r="C154" s="21" t="s">
        <v>4262</v>
      </c>
      <c r="D154" s="21" t="s">
        <v>2556</v>
      </c>
      <c r="E154" s="21" t="s">
        <v>70</v>
      </c>
      <c r="F154" s="21" t="s">
        <v>9</v>
      </c>
      <c r="G154" s="21" t="s">
        <v>2557</v>
      </c>
      <c r="H154" s="21" t="s">
        <v>47</v>
      </c>
      <c r="I154" s="21" t="s">
        <v>87</v>
      </c>
      <c r="J154" s="20">
        <v>1444</v>
      </c>
      <c r="K154" s="22" t="s">
        <v>2559</v>
      </c>
      <c r="L154" s="21" t="s">
        <v>8</v>
      </c>
      <c r="N154" s="29" t="s">
        <v>8286</v>
      </c>
      <c r="O154" s="21" t="s">
        <v>2560</v>
      </c>
      <c r="P154" s="21" t="s">
        <v>2558</v>
      </c>
      <c r="Q154" s="21"/>
    </row>
    <row r="155" spans="1:17" s="18" customFormat="1" ht="64" x14ac:dyDescent="0.2">
      <c r="A155" s="20">
        <v>1511</v>
      </c>
      <c r="B155" s="21" t="s">
        <v>6162</v>
      </c>
      <c r="C155" s="21" t="s">
        <v>4246</v>
      </c>
      <c r="D155" s="21" t="s">
        <v>461</v>
      </c>
      <c r="E155" s="21" t="s">
        <v>180</v>
      </c>
      <c r="F155" s="21" t="s">
        <v>9</v>
      </c>
      <c r="G155" s="21" t="s">
        <v>2480</v>
      </c>
      <c r="H155" s="21" t="s">
        <v>47</v>
      </c>
      <c r="J155" s="20">
        <v>1444</v>
      </c>
      <c r="K155" s="22" t="s">
        <v>2482</v>
      </c>
      <c r="L155" s="21" t="s">
        <v>16</v>
      </c>
      <c r="N155" s="29" t="s">
        <v>8287</v>
      </c>
      <c r="O155" s="21" t="s">
        <v>2483</v>
      </c>
      <c r="P155" s="21" t="s">
        <v>2481</v>
      </c>
      <c r="Q155" s="21"/>
    </row>
    <row r="156" spans="1:17" s="18" customFormat="1" ht="112" x14ac:dyDescent="0.2">
      <c r="A156" s="20">
        <v>1635</v>
      </c>
      <c r="B156" s="21" t="s">
        <v>6153</v>
      </c>
      <c r="C156" s="21" t="s">
        <v>4195</v>
      </c>
      <c r="D156" s="21" t="s">
        <v>4041</v>
      </c>
      <c r="E156" s="21" t="s">
        <v>4476</v>
      </c>
      <c r="F156" s="21" t="s">
        <v>9</v>
      </c>
      <c r="G156" s="55"/>
      <c r="H156" s="21" t="s">
        <v>47</v>
      </c>
      <c r="J156" s="20">
        <v>1444</v>
      </c>
      <c r="L156" s="21" t="s">
        <v>16</v>
      </c>
      <c r="N156" s="29" t="s">
        <v>7908</v>
      </c>
      <c r="O156" s="21" t="s">
        <v>4478</v>
      </c>
      <c r="P156" s="21" t="s">
        <v>4477</v>
      </c>
    </row>
    <row r="157" spans="1:17" s="18" customFormat="1" ht="84" x14ac:dyDescent="0.2">
      <c r="A157" s="20">
        <v>1513</v>
      </c>
      <c r="B157" s="21" t="s">
        <v>4479</v>
      </c>
      <c r="C157" s="21" t="s">
        <v>4195</v>
      </c>
      <c r="D157" s="21" t="s">
        <v>921</v>
      </c>
      <c r="E157" s="21" t="s">
        <v>265</v>
      </c>
      <c r="F157" s="21" t="s">
        <v>9</v>
      </c>
      <c r="G157" s="21" t="s">
        <v>922</v>
      </c>
      <c r="H157" s="21" t="s">
        <v>47</v>
      </c>
      <c r="J157" s="20">
        <v>1446</v>
      </c>
      <c r="K157" s="22" t="s">
        <v>924</v>
      </c>
      <c r="L157" s="21" t="s">
        <v>8</v>
      </c>
      <c r="N157" s="29" t="s">
        <v>7909</v>
      </c>
      <c r="O157" s="21" t="s">
        <v>925</v>
      </c>
      <c r="P157" s="21" t="s">
        <v>923</v>
      </c>
      <c r="Q157" s="21"/>
    </row>
    <row r="158" spans="1:17" s="18" customFormat="1" ht="48" x14ac:dyDescent="0.2">
      <c r="A158" s="20">
        <v>824</v>
      </c>
      <c r="B158" s="21" t="s">
        <v>6419</v>
      </c>
      <c r="C158" s="21" t="s">
        <v>4310</v>
      </c>
      <c r="D158" s="21" t="s">
        <v>3520</v>
      </c>
      <c r="F158" s="21" t="s">
        <v>9</v>
      </c>
      <c r="G158" s="21" t="s">
        <v>3521</v>
      </c>
      <c r="H158" s="21" t="s">
        <v>47</v>
      </c>
      <c r="I158" s="21" t="s">
        <v>432</v>
      </c>
      <c r="J158" s="20">
        <v>1447</v>
      </c>
      <c r="K158" s="22" t="s">
        <v>3523</v>
      </c>
      <c r="L158" s="21" t="s">
        <v>16</v>
      </c>
      <c r="N158" s="29" t="s">
        <v>8288</v>
      </c>
      <c r="O158" s="21" t="s">
        <v>3524</v>
      </c>
      <c r="P158" s="21" t="s">
        <v>3522</v>
      </c>
      <c r="Q158" s="21"/>
    </row>
    <row r="159" spans="1:17" s="18" customFormat="1" ht="126" x14ac:dyDescent="0.2">
      <c r="A159" s="20">
        <v>1097</v>
      </c>
      <c r="B159" s="21" t="s">
        <v>6557</v>
      </c>
      <c r="C159" s="21" t="s">
        <v>4766</v>
      </c>
      <c r="F159" s="21" t="s">
        <v>9</v>
      </c>
      <c r="G159" s="21" t="s">
        <v>8222</v>
      </c>
      <c r="H159" s="21" t="s">
        <v>11</v>
      </c>
      <c r="J159" s="20">
        <v>1447</v>
      </c>
      <c r="L159" s="21" t="s">
        <v>38</v>
      </c>
      <c r="N159" s="29" t="s">
        <v>7686</v>
      </c>
      <c r="O159" s="21" t="s">
        <v>4129</v>
      </c>
      <c r="P159" s="21" t="s">
        <v>4128</v>
      </c>
      <c r="Q159" s="21"/>
    </row>
    <row r="160" spans="1:17" s="18" customFormat="1" ht="70" x14ac:dyDescent="0.2">
      <c r="A160" s="20">
        <v>1766</v>
      </c>
      <c r="B160" s="21" t="s">
        <v>6395</v>
      </c>
      <c r="C160" s="21" t="s">
        <v>4232</v>
      </c>
      <c r="F160" s="21" t="s">
        <v>9</v>
      </c>
      <c r="G160" s="21" t="s">
        <v>8222</v>
      </c>
      <c r="H160" s="21" t="s">
        <v>11</v>
      </c>
      <c r="J160" s="20">
        <v>1448</v>
      </c>
      <c r="N160" s="29" t="s">
        <v>7910</v>
      </c>
      <c r="O160" s="21" t="s">
        <v>6666</v>
      </c>
      <c r="P160" s="21" t="s">
        <v>4480</v>
      </c>
    </row>
    <row r="161" spans="1:17" s="18" customFormat="1" ht="69" customHeight="1" x14ac:dyDescent="0.2">
      <c r="A161" s="20">
        <v>1772</v>
      </c>
      <c r="B161" s="21" t="s">
        <v>4481</v>
      </c>
      <c r="C161" s="21" t="s">
        <v>4246</v>
      </c>
      <c r="F161" s="21" t="s">
        <v>9</v>
      </c>
      <c r="G161" s="21" t="s">
        <v>4482</v>
      </c>
      <c r="H161" s="21" t="s">
        <v>19</v>
      </c>
      <c r="J161" s="20">
        <v>1448</v>
      </c>
      <c r="L161" s="21" t="s">
        <v>4352</v>
      </c>
      <c r="N161" s="29" t="s">
        <v>7911</v>
      </c>
      <c r="O161" s="21" t="s">
        <v>4484</v>
      </c>
      <c r="P161" s="21" t="s">
        <v>4483</v>
      </c>
    </row>
    <row r="162" spans="1:17" s="18" customFormat="1" ht="56" x14ac:dyDescent="0.2">
      <c r="A162" s="20">
        <v>1490</v>
      </c>
      <c r="B162" s="21" t="s">
        <v>4485</v>
      </c>
      <c r="C162" s="21" t="s">
        <v>4195</v>
      </c>
      <c r="D162" s="21" t="s">
        <v>481</v>
      </c>
      <c r="E162" s="21" t="s">
        <v>980</v>
      </c>
      <c r="F162" s="21" t="s">
        <v>9</v>
      </c>
      <c r="G162" s="21" t="s">
        <v>250</v>
      </c>
      <c r="H162" s="21" t="s">
        <v>11</v>
      </c>
      <c r="J162" s="20">
        <v>1450</v>
      </c>
      <c r="L162" s="21" t="s">
        <v>252</v>
      </c>
      <c r="N162" s="29" t="s">
        <v>7912</v>
      </c>
      <c r="O162" s="69" t="s">
        <v>8706</v>
      </c>
      <c r="P162" s="21" t="s">
        <v>981</v>
      </c>
      <c r="Q162" s="21"/>
    </row>
    <row r="163" spans="1:17" s="18" customFormat="1" ht="70" customHeight="1" x14ac:dyDescent="0.2">
      <c r="A163" s="20">
        <v>1838</v>
      </c>
      <c r="B163" s="21" t="s">
        <v>4486</v>
      </c>
      <c r="C163" s="21" t="s">
        <v>4232</v>
      </c>
      <c r="F163" s="21" t="s">
        <v>9</v>
      </c>
      <c r="G163" s="21" t="s">
        <v>250</v>
      </c>
      <c r="H163" s="21" t="s">
        <v>11</v>
      </c>
      <c r="J163" s="20">
        <v>1450</v>
      </c>
      <c r="N163" s="29" t="s">
        <v>4488</v>
      </c>
      <c r="O163" s="21" t="s">
        <v>4489</v>
      </c>
      <c r="P163" s="21" t="s">
        <v>4487</v>
      </c>
    </row>
    <row r="164" spans="1:17" s="18" customFormat="1" ht="112" x14ac:dyDescent="0.2">
      <c r="A164" s="18">
        <v>1871</v>
      </c>
      <c r="B164" s="18" t="s">
        <v>7374</v>
      </c>
      <c r="C164" s="18" t="s">
        <v>4197</v>
      </c>
      <c r="D164" s="18" t="s">
        <v>805</v>
      </c>
      <c r="E164" s="18" t="s">
        <v>28</v>
      </c>
      <c r="F164" s="18" t="s">
        <v>9</v>
      </c>
      <c r="G164" s="18" t="s">
        <v>7375</v>
      </c>
      <c r="H164" s="18" t="s">
        <v>47</v>
      </c>
      <c r="I164" s="18" t="s">
        <v>524</v>
      </c>
      <c r="J164" s="18">
        <v>1451</v>
      </c>
      <c r="K164" s="18" t="s">
        <v>7376</v>
      </c>
      <c r="L164" s="18" t="s">
        <v>16</v>
      </c>
      <c r="N164" s="29" t="s">
        <v>7913</v>
      </c>
      <c r="O164" s="18" t="s">
        <v>7377</v>
      </c>
      <c r="P164" s="18">
        <v>1637</v>
      </c>
    </row>
    <row r="165" spans="1:17" s="18" customFormat="1" ht="224" x14ac:dyDescent="0.2">
      <c r="A165" s="20">
        <v>97</v>
      </c>
      <c r="B165" s="21" t="s">
        <v>4490</v>
      </c>
      <c r="C165" s="21" t="s">
        <v>4195</v>
      </c>
      <c r="D165" s="21" t="s">
        <v>130</v>
      </c>
      <c r="E165" s="21" t="s">
        <v>2856</v>
      </c>
      <c r="F165" s="21" t="s">
        <v>9</v>
      </c>
      <c r="G165" s="21" t="s">
        <v>250</v>
      </c>
      <c r="H165" s="21" t="s">
        <v>11</v>
      </c>
      <c r="J165" s="20">
        <v>1451</v>
      </c>
      <c r="K165" s="22" t="s">
        <v>2858</v>
      </c>
      <c r="L165" s="21" t="s">
        <v>252</v>
      </c>
      <c r="N165" s="29" t="s">
        <v>7914</v>
      </c>
      <c r="O165" s="85" t="s">
        <v>8761</v>
      </c>
      <c r="P165" s="21" t="s">
        <v>2857</v>
      </c>
      <c r="Q165" s="21"/>
    </row>
    <row r="166" spans="1:17" s="18" customFormat="1" ht="80" x14ac:dyDescent="0.2">
      <c r="A166" s="20">
        <v>825</v>
      </c>
      <c r="B166" s="21" t="s">
        <v>6479</v>
      </c>
      <c r="C166" s="21" t="s">
        <v>4283</v>
      </c>
      <c r="D166" s="21" t="s">
        <v>861</v>
      </c>
      <c r="E166" s="21" t="s">
        <v>4491</v>
      </c>
      <c r="F166" s="21" t="s">
        <v>9</v>
      </c>
      <c r="G166" s="21" t="s">
        <v>375</v>
      </c>
      <c r="H166" s="21" t="s">
        <v>19</v>
      </c>
      <c r="J166" s="20">
        <v>1452</v>
      </c>
      <c r="K166" s="22" t="s">
        <v>3768</v>
      </c>
      <c r="L166" s="21" t="s">
        <v>8</v>
      </c>
      <c r="N166" s="29" t="s">
        <v>6667</v>
      </c>
      <c r="O166" s="21" t="s">
        <v>6668</v>
      </c>
      <c r="P166" s="21" t="s">
        <v>3767</v>
      </c>
      <c r="Q166" s="21"/>
    </row>
    <row r="167" spans="1:17" s="18" customFormat="1" ht="84" x14ac:dyDescent="0.2">
      <c r="A167" s="20">
        <v>1637</v>
      </c>
      <c r="B167" s="21" t="s">
        <v>6141</v>
      </c>
      <c r="C167" s="21" t="s">
        <v>4246</v>
      </c>
      <c r="D167" s="21" t="s">
        <v>4495</v>
      </c>
      <c r="E167" s="21" t="s">
        <v>265</v>
      </c>
      <c r="F167" s="21" t="s">
        <v>9</v>
      </c>
      <c r="G167" s="21" t="s">
        <v>4496</v>
      </c>
      <c r="H167" s="21" t="s">
        <v>47</v>
      </c>
      <c r="I167" s="21" t="s">
        <v>524</v>
      </c>
      <c r="J167" s="20">
        <v>1452</v>
      </c>
      <c r="K167" s="22" t="s">
        <v>4498</v>
      </c>
      <c r="L167" s="21" t="s">
        <v>8</v>
      </c>
      <c r="N167" s="29" t="s">
        <v>6670</v>
      </c>
      <c r="O167" s="21" t="s">
        <v>4499</v>
      </c>
      <c r="P167" s="21" t="s">
        <v>4497</v>
      </c>
    </row>
    <row r="168" spans="1:17" s="18" customFormat="1" ht="70" x14ac:dyDescent="0.2">
      <c r="A168" s="20">
        <v>1622</v>
      </c>
      <c r="B168" s="21" t="s">
        <v>4492</v>
      </c>
      <c r="C168" s="21" t="s">
        <v>4195</v>
      </c>
      <c r="F168" s="21" t="s">
        <v>9</v>
      </c>
      <c r="H168" s="21" t="s">
        <v>734</v>
      </c>
      <c r="J168" s="20">
        <v>1452</v>
      </c>
      <c r="L168" s="21" t="s">
        <v>38</v>
      </c>
      <c r="M168" s="21" t="s">
        <v>840</v>
      </c>
      <c r="N168" s="29" t="s">
        <v>6669</v>
      </c>
      <c r="O168" s="21" t="s">
        <v>4494</v>
      </c>
      <c r="P168" s="21" t="s">
        <v>4493</v>
      </c>
    </row>
    <row r="169" spans="1:17" s="18" customFormat="1" ht="56" x14ac:dyDescent="0.2">
      <c r="A169" s="20">
        <v>1590</v>
      </c>
      <c r="B169" s="21" t="s">
        <v>6309</v>
      </c>
      <c r="C169" s="21" t="s">
        <v>4283</v>
      </c>
      <c r="D169" s="21" t="s">
        <v>805</v>
      </c>
      <c r="E169" s="21" t="s">
        <v>841</v>
      </c>
      <c r="F169" s="21" t="s">
        <v>9</v>
      </c>
      <c r="G169" s="21" t="s">
        <v>8222</v>
      </c>
      <c r="H169" s="21" t="s">
        <v>11</v>
      </c>
      <c r="J169" s="20">
        <v>1453</v>
      </c>
      <c r="L169" s="21" t="s">
        <v>4501</v>
      </c>
      <c r="M169" s="21" t="s">
        <v>4502</v>
      </c>
      <c r="N169" s="29" t="s">
        <v>7915</v>
      </c>
      <c r="O169" s="21" t="s">
        <v>4503</v>
      </c>
      <c r="P169" s="21" t="s">
        <v>4500</v>
      </c>
      <c r="Q169" s="21"/>
    </row>
    <row r="170" spans="1:17" s="18" customFormat="1" ht="70" x14ac:dyDescent="0.2">
      <c r="A170" s="20">
        <v>826</v>
      </c>
      <c r="B170" s="21" t="s">
        <v>5977</v>
      </c>
      <c r="C170" s="21" t="s">
        <v>4195</v>
      </c>
      <c r="D170" s="21" t="s">
        <v>1710</v>
      </c>
      <c r="E170" s="21" t="s">
        <v>1711</v>
      </c>
      <c r="F170" s="21" t="s">
        <v>9</v>
      </c>
      <c r="G170" s="21" t="s">
        <v>1712</v>
      </c>
      <c r="H170" s="21" t="s">
        <v>47</v>
      </c>
      <c r="I170" s="21" t="s">
        <v>87</v>
      </c>
      <c r="J170" s="20">
        <v>1454</v>
      </c>
      <c r="K170" s="22" t="s">
        <v>1714</v>
      </c>
      <c r="L170" s="21" t="s">
        <v>16</v>
      </c>
      <c r="N170" s="29" t="s">
        <v>7916</v>
      </c>
      <c r="O170" s="21" t="s">
        <v>1715</v>
      </c>
      <c r="P170" s="21" t="s">
        <v>1713</v>
      </c>
      <c r="Q170" s="21"/>
    </row>
    <row r="171" spans="1:17" s="18" customFormat="1" ht="48" x14ac:dyDescent="0.2">
      <c r="A171" s="20">
        <v>776</v>
      </c>
      <c r="B171" s="21" t="s">
        <v>4343</v>
      </c>
      <c r="C171" s="21" t="s">
        <v>4405</v>
      </c>
      <c r="D171" s="21" t="s">
        <v>3199</v>
      </c>
      <c r="E171" s="21" t="s">
        <v>3200</v>
      </c>
      <c r="F171" s="21" t="s">
        <v>9</v>
      </c>
      <c r="G171" s="21" t="s">
        <v>3201</v>
      </c>
      <c r="H171" s="21" t="s">
        <v>19</v>
      </c>
      <c r="J171" s="20">
        <v>1454</v>
      </c>
      <c r="L171" s="21" t="s">
        <v>16</v>
      </c>
      <c r="N171" s="29" t="s">
        <v>7704</v>
      </c>
      <c r="O171" s="21" t="s">
        <v>3203</v>
      </c>
      <c r="P171" s="21" t="s">
        <v>3202</v>
      </c>
      <c r="Q171" s="21"/>
    </row>
    <row r="172" spans="1:17" s="18" customFormat="1" ht="48" x14ac:dyDescent="0.2">
      <c r="A172" s="20">
        <v>777</v>
      </c>
      <c r="B172" s="21" t="s">
        <v>4343</v>
      </c>
      <c r="C172" s="21" t="s">
        <v>4197</v>
      </c>
      <c r="D172" s="21" t="s">
        <v>3199</v>
      </c>
      <c r="E172" s="21" t="s">
        <v>49</v>
      </c>
      <c r="F172" s="21" t="s">
        <v>9</v>
      </c>
      <c r="G172" s="21" t="s">
        <v>3201</v>
      </c>
      <c r="H172" s="21" t="s">
        <v>19</v>
      </c>
      <c r="J172" s="20">
        <v>1454</v>
      </c>
      <c r="L172" s="21" t="s">
        <v>16</v>
      </c>
      <c r="N172" s="29" t="s">
        <v>7704</v>
      </c>
      <c r="O172" s="21" t="s">
        <v>3203</v>
      </c>
      <c r="P172" s="21" t="s">
        <v>3202</v>
      </c>
      <c r="Q172" s="21"/>
    </row>
    <row r="173" spans="1:17" s="18" customFormat="1" ht="160" x14ac:dyDescent="0.2">
      <c r="A173" s="20">
        <v>1283</v>
      </c>
      <c r="B173" s="21" t="s">
        <v>6089</v>
      </c>
      <c r="C173" s="21" t="s">
        <v>4405</v>
      </c>
      <c r="E173" s="21" t="s">
        <v>2189</v>
      </c>
      <c r="F173" s="21" t="s">
        <v>9</v>
      </c>
      <c r="G173" s="21" t="s">
        <v>8222</v>
      </c>
      <c r="H173" s="21" t="s">
        <v>11</v>
      </c>
      <c r="J173" s="20">
        <v>1454</v>
      </c>
      <c r="L173" s="21" t="s">
        <v>680</v>
      </c>
      <c r="N173" s="29" t="s">
        <v>8256</v>
      </c>
      <c r="O173" s="85" t="s">
        <v>8747</v>
      </c>
      <c r="P173" s="21" t="s">
        <v>2190</v>
      </c>
      <c r="Q173" s="21"/>
    </row>
    <row r="174" spans="1:17" s="18" customFormat="1" ht="98" x14ac:dyDescent="0.2">
      <c r="A174" s="20">
        <v>1606</v>
      </c>
      <c r="B174" s="21" t="s">
        <v>5966</v>
      </c>
      <c r="C174" s="21" t="s">
        <v>4246</v>
      </c>
      <c r="D174" s="21" t="s">
        <v>4504</v>
      </c>
      <c r="E174" s="21" t="s">
        <v>28</v>
      </c>
      <c r="F174" s="21" t="s">
        <v>9</v>
      </c>
      <c r="G174" s="21" t="s">
        <v>678</v>
      </c>
      <c r="H174" s="21" t="s">
        <v>11</v>
      </c>
      <c r="J174" s="20">
        <v>1454</v>
      </c>
      <c r="L174" s="21" t="s">
        <v>24</v>
      </c>
      <c r="N174" s="29" t="s">
        <v>7917</v>
      </c>
      <c r="O174" s="42" t="s">
        <v>8105</v>
      </c>
      <c r="P174" s="21" t="s">
        <v>4505</v>
      </c>
    </row>
    <row r="175" spans="1:17" s="18" customFormat="1" ht="98" x14ac:dyDescent="0.2">
      <c r="A175" s="20">
        <v>1638</v>
      </c>
      <c r="B175" s="21" t="s">
        <v>4506</v>
      </c>
      <c r="C175" s="21" t="s">
        <v>4197</v>
      </c>
      <c r="D175" s="21" t="s">
        <v>4507</v>
      </c>
      <c r="E175" s="21" t="s">
        <v>751</v>
      </c>
      <c r="F175" s="21" t="s">
        <v>9</v>
      </c>
      <c r="G175" s="21" t="s">
        <v>4508</v>
      </c>
      <c r="H175" s="21" t="s">
        <v>47</v>
      </c>
      <c r="J175" s="20">
        <v>1455</v>
      </c>
      <c r="L175" s="21" t="s">
        <v>8</v>
      </c>
      <c r="M175" s="21" t="s">
        <v>446</v>
      </c>
      <c r="N175" s="29" t="s">
        <v>7918</v>
      </c>
      <c r="O175" s="21" t="s">
        <v>4510</v>
      </c>
      <c r="P175" s="21" t="s">
        <v>4509</v>
      </c>
    </row>
    <row r="176" spans="1:17" s="18" customFormat="1" ht="96" x14ac:dyDescent="0.2">
      <c r="A176" s="20">
        <v>1839</v>
      </c>
      <c r="B176" s="21" t="s">
        <v>4511</v>
      </c>
      <c r="C176" s="21" t="s">
        <v>4197</v>
      </c>
      <c r="D176" s="21" t="s">
        <v>67</v>
      </c>
      <c r="E176" s="21" t="s">
        <v>174</v>
      </c>
      <c r="F176" s="21" t="s">
        <v>9</v>
      </c>
      <c r="G176" s="21" t="s">
        <v>8222</v>
      </c>
      <c r="H176" s="21" t="s">
        <v>11</v>
      </c>
      <c r="J176" s="20">
        <v>1456</v>
      </c>
      <c r="L176" s="21" t="s">
        <v>16</v>
      </c>
      <c r="N176" s="29" t="s">
        <v>7919</v>
      </c>
      <c r="O176" s="21" t="s">
        <v>4513</v>
      </c>
      <c r="P176" s="21" t="s">
        <v>4512</v>
      </c>
    </row>
    <row r="177" spans="1:17" s="18" customFormat="1" ht="98" x14ac:dyDescent="0.2">
      <c r="A177" s="20">
        <v>1636</v>
      </c>
      <c r="B177" s="21" t="s">
        <v>4401</v>
      </c>
      <c r="C177" s="21" t="s">
        <v>4232</v>
      </c>
      <c r="D177" s="21" t="s">
        <v>4514</v>
      </c>
      <c r="F177" s="21" t="s">
        <v>9</v>
      </c>
      <c r="G177" s="55" t="s">
        <v>8258</v>
      </c>
      <c r="H177" s="21" t="s">
        <v>47</v>
      </c>
      <c r="I177" s="21" t="s">
        <v>306</v>
      </c>
      <c r="J177" s="20">
        <v>1457</v>
      </c>
      <c r="K177" s="18" t="s">
        <v>6671</v>
      </c>
      <c r="L177" s="21" t="s">
        <v>8</v>
      </c>
      <c r="M177" s="21" t="s">
        <v>54</v>
      </c>
      <c r="N177" s="29" t="s">
        <v>8257</v>
      </c>
      <c r="O177" s="21" t="s">
        <v>4516</v>
      </c>
      <c r="P177" s="21" t="s">
        <v>4515</v>
      </c>
    </row>
    <row r="178" spans="1:17" s="18" customFormat="1" ht="64" x14ac:dyDescent="0.2">
      <c r="A178" s="20">
        <v>1767</v>
      </c>
      <c r="B178" s="21" t="s">
        <v>6550</v>
      </c>
      <c r="C178" s="21" t="s">
        <v>4232</v>
      </c>
      <c r="D178" s="21" t="s">
        <v>4522</v>
      </c>
      <c r="E178" s="21" t="s">
        <v>49</v>
      </c>
      <c r="F178" s="21" t="s">
        <v>9</v>
      </c>
      <c r="G178" s="21" t="s">
        <v>786</v>
      </c>
      <c r="H178" s="21" t="s">
        <v>47</v>
      </c>
      <c r="I178" s="21" t="s">
        <v>270</v>
      </c>
      <c r="J178" s="20">
        <v>1458</v>
      </c>
      <c r="K178" s="22" t="s">
        <v>4524</v>
      </c>
      <c r="L178" s="21" t="s">
        <v>16</v>
      </c>
      <c r="N178" s="29" t="s">
        <v>8289</v>
      </c>
      <c r="O178" s="21" t="s">
        <v>4525</v>
      </c>
      <c r="P178" s="21" t="s">
        <v>4523</v>
      </c>
    </row>
    <row r="179" spans="1:17" s="18" customFormat="1" ht="140" x14ac:dyDescent="0.2">
      <c r="A179" s="20">
        <v>1595</v>
      </c>
      <c r="B179" s="21" t="s">
        <v>6302</v>
      </c>
      <c r="C179" s="21" t="s">
        <v>4246</v>
      </c>
      <c r="D179" s="21" t="s">
        <v>549</v>
      </c>
      <c r="F179" s="21" t="s">
        <v>9</v>
      </c>
      <c r="G179" s="21" t="s">
        <v>2473</v>
      </c>
      <c r="H179" s="21" t="s">
        <v>11</v>
      </c>
      <c r="J179" s="20">
        <v>1458</v>
      </c>
      <c r="N179" s="29" t="s">
        <v>7920</v>
      </c>
      <c r="O179" s="21" t="s">
        <v>8082</v>
      </c>
      <c r="P179" s="21" t="s">
        <v>4517</v>
      </c>
      <c r="Q179" s="21"/>
    </row>
    <row r="180" spans="1:17" s="18" customFormat="1" ht="140" x14ac:dyDescent="0.2">
      <c r="A180" s="20">
        <v>1596</v>
      </c>
      <c r="B180" s="21" t="s">
        <v>6226</v>
      </c>
      <c r="C180" s="21" t="s">
        <v>4283</v>
      </c>
      <c r="D180" s="21" t="s">
        <v>549</v>
      </c>
      <c r="E180" s="21" t="s">
        <v>13</v>
      </c>
      <c r="F180" s="21" t="s">
        <v>9</v>
      </c>
      <c r="G180" s="21" t="s">
        <v>2473</v>
      </c>
      <c r="H180" s="21" t="s">
        <v>11</v>
      </c>
      <c r="J180" s="20">
        <v>1458</v>
      </c>
      <c r="L180" s="21" t="s">
        <v>24</v>
      </c>
      <c r="N180" s="29" t="s">
        <v>7920</v>
      </c>
      <c r="O180" s="21" t="s">
        <v>8082</v>
      </c>
      <c r="P180" s="21" t="s">
        <v>4517</v>
      </c>
      <c r="Q180" s="21"/>
    </row>
    <row r="181" spans="1:17" s="18" customFormat="1" ht="140" x14ac:dyDescent="0.2">
      <c r="A181" s="20">
        <v>1597</v>
      </c>
      <c r="B181" s="21" t="s">
        <v>4518</v>
      </c>
      <c r="C181" s="21" t="s">
        <v>4342</v>
      </c>
      <c r="D181" s="21" t="s">
        <v>549</v>
      </c>
      <c r="F181" s="21" t="s">
        <v>9</v>
      </c>
      <c r="G181" s="21" t="s">
        <v>2473</v>
      </c>
      <c r="H181" s="21" t="s">
        <v>11</v>
      </c>
      <c r="J181" s="20">
        <v>1458</v>
      </c>
      <c r="N181" s="29" t="s">
        <v>7920</v>
      </c>
      <c r="O181" s="21" t="s">
        <v>8082</v>
      </c>
      <c r="P181" s="21" t="s">
        <v>4517</v>
      </c>
      <c r="Q181" s="21"/>
    </row>
    <row r="182" spans="1:17" s="18" customFormat="1" ht="140" x14ac:dyDescent="0.2">
      <c r="A182" s="20">
        <v>1598</v>
      </c>
      <c r="B182" s="21" t="s">
        <v>4518</v>
      </c>
      <c r="C182" s="21" t="s">
        <v>4197</v>
      </c>
      <c r="D182" s="21" t="s">
        <v>549</v>
      </c>
      <c r="F182" s="21" t="s">
        <v>9</v>
      </c>
      <c r="G182" s="21" t="s">
        <v>2473</v>
      </c>
      <c r="H182" s="21" t="s">
        <v>11</v>
      </c>
      <c r="J182" s="20">
        <v>1458</v>
      </c>
      <c r="N182" s="29" t="s">
        <v>7920</v>
      </c>
      <c r="O182" s="21" t="s">
        <v>8082</v>
      </c>
      <c r="P182" s="21" t="s">
        <v>4517</v>
      </c>
      <c r="Q182" s="21"/>
    </row>
    <row r="183" spans="1:17" s="18" customFormat="1" ht="140" x14ac:dyDescent="0.2">
      <c r="A183" s="20">
        <v>1599</v>
      </c>
      <c r="B183" s="21" t="s">
        <v>4812</v>
      </c>
      <c r="C183" s="21" t="s">
        <v>4405</v>
      </c>
      <c r="D183" s="21" t="s">
        <v>549</v>
      </c>
      <c r="F183" s="21" t="s">
        <v>9</v>
      </c>
      <c r="G183" s="21" t="s">
        <v>2473</v>
      </c>
      <c r="H183" s="21" t="s">
        <v>11</v>
      </c>
      <c r="J183" s="20">
        <v>1458</v>
      </c>
      <c r="N183" s="29" t="s">
        <v>7920</v>
      </c>
      <c r="O183" s="21" t="s">
        <v>8082</v>
      </c>
      <c r="P183" s="21" t="s">
        <v>4517</v>
      </c>
      <c r="Q183" s="21"/>
    </row>
    <row r="184" spans="1:17" s="18" customFormat="1" ht="140" x14ac:dyDescent="0.2">
      <c r="A184" s="20">
        <v>1600</v>
      </c>
      <c r="B184" s="21" t="s">
        <v>6458</v>
      </c>
      <c r="C184" s="21" t="s">
        <v>4195</v>
      </c>
      <c r="D184" s="21" t="s">
        <v>549</v>
      </c>
      <c r="F184" s="21" t="s">
        <v>9</v>
      </c>
      <c r="G184" s="21" t="s">
        <v>2473</v>
      </c>
      <c r="H184" s="21" t="s">
        <v>11</v>
      </c>
      <c r="J184" s="20">
        <v>1458</v>
      </c>
      <c r="N184" s="29" t="s">
        <v>7920</v>
      </c>
      <c r="O184" s="21" t="s">
        <v>8082</v>
      </c>
      <c r="P184" s="21" t="s">
        <v>4517</v>
      </c>
    </row>
    <row r="185" spans="1:17" s="18" customFormat="1" ht="126" x14ac:dyDescent="0.2">
      <c r="A185" s="20">
        <v>1639</v>
      </c>
      <c r="B185" s="21" t="s">
        <v>6533</v>
      </c>
      <c r="C185" s="21" t="s">
        <v>4232</v>
      </c>
      <c r="E185" s="21" t="s">
        <v>237</v>
      </c>
      <c r="F185" s="21" t="s">
        <v>9</v>
      </c>
      <c r="G185" s="21" t="s">
        <v>4519</v>
      </c>
      <c r="H185" s="21" t="s">
        <v>47</v>
      </c>
      <c r="J185" s="20">
        <v>1458</v>
      </c>
      <c r="L185" s="21" t="s">
        <v>8</v>
      </c>
      <c r="M185" s="21" t="s">
        <v>54</v>
      </c>
      <c r="N185" s="29" t="s">
        <v>7921</v>
      </c>
      <c r="O185" s="21" t="s">
        <v>4521</v>
      </c>
      <c r="P185" s="21" t="s">
        <v>4520</v>
      </c>
    </row>
    <row r="186" spans="1:17" s="18" customFormat="1" ht="84" x14ac:dyDescent="0.2">
      <c r="A186" s="18">
        <v>1872</v>
      </c>
      <c r="B186" s="18" t="s">
        <v>7378</v>
      </c>
      <c r="C186" s="18" t="s">
        <v>4195</v>
      </c>
      <c r="D186" s="18" t="s">
        <v>2582</v>
      </c>
      <c r="E186" s="18" t="s">
        <v>49</v>
      </c>
      <c r="F186" s="18" t="s">
        <v>9</v>
      </c>
      <c r="G186" s="57" t="s">
        <v>3965</v>
      </c>
      <c r="H186" s="18" t="s">
        <v>47</v>
      </c>
      <c r="I186" s="18" t="s">
        <v>432</v>
      </c>
      <c r="J186" s="18">
        <v>1459</v>
      </c>
      <c r="K186" s="18" t="s">
        <v>7379</v>
      </c>
      <c r="L186" s="18" t="s">
        <v>8</v>
      </c>
      <c r="M186" s="18" t="s">
        <v>1175</v>
      </c>
      <c r="N186" s="29" t="s">
        <v>8290</v>
      </c>
      <c r="O186" s="18" t="s">
        <v>7385</v>
      </c>
      <c r="P186" s="18">
        <v>1638</v>
      </c>
    </row>
    <row r="187" spans="1:17" s="18" customFormat="1" ht="112" x14ac:dyDescent="0.2">
      <c r="A187" s="20">
        <v>1610</v>
      </c>
      <c r="B187" s="21" t="s">
        <v>6232</v>
      </c>
      <c r="C187" s="21" t="s">
        <v>4405</v>
      </c>
      <c r="F187" s="21" t="s">
        <v>9</v>
      </c>
      <c r="G187" s="21" t="s">
        <v>4526</v>
      </c>
      <c r="H187" s="21" t="s">
        <v>734</v>
      </c>
      <c r="J187" s="20">
        <v>1459</v>
      </c>
      <c r="L187" s="21" t="s">
        <v>8</v>
      </c>
      <c r="M187" s="21" t="s">
        <v>523</v>
      </c>
      <c r="N187" s="29" t="s">
        <v>7922</v>
      </c>
      <c r="O187" s="39" t="s">
        <v>7989</v>
      </c>
      <c r="P187" s="21" t="s">
        <v>4527</v>
      </c>
    </row>
    <row r="188" spans="1:17" s="18" customFormat="1" ht="140" x14ac:dyDescent="0.2">
      <c r="A188" s="20">
        <v>834</v>
      </c>
      <c r="B188" s="21" t="s">
        <v>6533</v>
      </c>
      <c r="C188" s="21" t="s">
        <v>4232</v>
      </c>
      <c r="D188" s="21" t="s">
        <v>301</v>
      </c>
      <c r="E188" s="21" t="s">
        <v>336</v>
      </c>
      <c r="F188" s="21" t="s">
        <v>9</v>
      </c>
      <c r="G188" s="21" t="s">
        <v>3965</v>
      </c>
      <c r="H188" s="21" t="s">
        <v>19</v>
      </c>
      <c r="J188" s="20">
        <v>1460</v>
      </c>
      <c r="K188" s="22" t="s">
        <v>4040</v>
      </c>
      <c r="L188" s="21" t="s">
        <v>16</v>
      </c>
      <c r="N188" s="29" t="s">
        <v>7988</v>
      </c>
      <c r="O188" s="39" t="s">
        <v>7987</v>
      </c>
      <c r="P188" s="21" t="s">
        <v>4039</v>
      </c>
      <c r="Q188" s="21"/>
    </row>
    <row r="189" spans="1:17" s="18" customFormat="1" ht="252" x14ac:dyDescent="0.2">
      <c r="A189" s="20">
        <v>835</v>
      </c>
      <c r="B189" s="21" t="s">
        <v>4852</v>
      </c>
      <c r="C189" s="21" t="s">
        <v>6035</v>
      </c>
      <c r="D189" s="21" t="s">
        <v>770</v>
      </c>
      <c r="E189" s="21" t="s">
        <v>1947</v>
      </c>
      <c r="F189" s="21" t="s">
        <v>9</v>
      </c>
      <c r="G189" s="21" t="s">
        <v>666</v>
      </c>
      <c r="H189" s="21" t="s">
        <v>525</v>
      </c>
      <c r="I189" s="21" t="s">
        <v>270</v>
      </c>
      <c r="J189" s="20">
        <v>1461</v>
      </c>
      <c r="K189" s="22" t="s">
        <v>1949</v>
      </c>
      <c r="L189" s="21" t="s">
        <v>8</v>
      </c>
      <c r="N189" s="29" t="s">
        <v>8011</v>
      </c>
      <c r="O189" s="85" t="s">
        <v>8742</v>
      </c>
      <c r="P189" s="21" t="s">
        <v>1948</v>
      </c>
      <c r="Q189" s="21"/>
    </row>
    <row r="190" spans="1:17" s="18" customFormat="1" ht="70" x14ac:dyDescent="0.2">
      <c r="A190" s="20">
        <v>1856</v>
      </c>
      <c r="B190" s="21" t="s">
        <v>6696</v>
      </c>
      <c r="C190" s="21" t="s">
        <v>4229</v>
      </c>
      <c r="D190" s="21" t="s">
        <v>6697</v>
      </c>
      <c r="E190" s="21" t="s">
        <v>49</v>
      </c>
      <c r="F190" s="21" t="s">
        <v>9</v>
      </c>
      <c r="G190" s="21" t="s">
        <v>931</v>
      </c>
      <c r="H190" s="21" t="s">
        <v>47</v>
      </c>
      <c r="I190" s="18" t="s">
        <v>432</v>
      </c>
      <c r="J190" s="20">
        <v>1461</v>
      </c>
      <c r="K190" s="22"/>
      <c r="L190" s="21" t="s">
        <v>8</v>
      </c>
      <c r="N190" s="29" t="s">
        <v>7765</v>
      </c>
      <c r="O190" s="21" t="s">
        <v>6698</v>
      </c>
      <c r="P190" s="21" t="s">
        <v>6699</v>
      </c>
    </row>
    <row r="191" spans="1:17" s="18" customFormat="1" ht="80" x14ac:dyDescent="0.2">
      <c r="A191" s="20">
        <v>1246</v>
      </c>
      <c r="B191" s="21" t="s">
        <v>4528</v>
      </c>
      <c r="C191" s="21" t="s">
        <v>4529</v>
      </c>
      <c r="F191" s="21" t="s">
        <v>9</v>
      </c>
      <c r="G191" s="21" t="s">
        <v>8222</v>
      </c>
      <c r="H191" s="21" t="s">
        <v>11</v>
      </c>
      <c r="J191" s="20">
        <v>1462</v>
      </c>
      <c r="L191" s="21" t="s">
        <v>3317</v>
      </c>
      <c r="N191" s="29" t="s">
        <v>6672</v>
      </c>
      <c r="O191" s="26" t="s">
        <v>8012</v>
      </c>
      <c r="P191" s="21" t="s">
        <v>4067</v>
      </c>
      <c r="Q191" s="21"/>
    </row>
    <row r="192" spans="1:17" s="18" customFormat="1" ht="80" x14ac:dyDescent="0.2">
      <c r="A192" s="20">
        <v>1832</v>
      </c>
      <c r="B192" s="21" t="s">
        <v>4530</v>
      </c>
      <c r="C192" s="21" t="s">
        <v>4197</v>
      </c>
      <c r="D192" s="21" t="s">
        <v>2145</v>
      </c>
      <c r="E192" s="21" t="s">
        <v>13</v>
      </c>
      <c r="F192" s="21" t="s">
        <v>9</v>
      </c>
      <c r="G192" s="21" t="s">
        <v>4531</v>
      </c>
      <c r="H192" s="21" t="s">
        <v>19</v>
      </c>
      <c r="J192" s="20">
        <v>1462</v>
      </c>
      <c r="L192" s="21" t="s">
        <v>8</v>
      </c>
      <c r="N192" s="29" t="s">
        <v>7923</v>
      </c>
      <c r="O192" s="42" t="s">
        <v>8103</v>
      </c>
      <c r="P192" s="21" t="s">
        <v>4532</v>
      </c>
    </row>
    <row r="193" spans="1:17" s="18" customFormat="1" ht="128" x14ac:dyDescent="0.2">
      <c r="A193" s="20">
        <v>1588</v>
      </c>
      <c r="B193" s="21" t="s">
        <v>4534</v>
      </c>
      <c r="C193" s="21" t="s">
        <v>4197</v>
      </c>
      <c r="D193" s="21" t="s">
        <v>4535</v>
      </c>
      <c r="E193" s="21" t="s">
        <v>108</v>
      </c>
      <c r="F193" s="21" t="s">
        <v>9</v>
      </c>
      <c r="G193" s="21" t="s">
        <v>4536</v>
      </c>
      <c r="H193" s="21" t="s">
        <v>11</v>
      </c>
      <c r="J193" s="20">
        <v>1463</v>
      </c>
      <c r="K193" s="22" t="s">
        <v>4538</v>
      </c>
      <c r="L193" s="21" t="s">
        <v>2344</v>
      </c>
      <c r="M193" s="21" t="s">
        <v>4539</v>
      </c>
      <c r="N193" s="29" t="s">
        <v>7924</v>
      </c>
      <c r="O193" s="40" t="s">
        <v>7998</v>
      </c>
      <c r="P193" s="21" t="s">
        <v>4537</v>
      </c>
      <c r="Q193" s="21"/>
    </row>
    <row r="194" spans="1:17" s="18" customFormat="1" ht="84" x14ac:dyDescent="0.2">
      <c r="A194" s="20">
        <v>1514</v>
      </c>
      <c r="B194" s="21" t="s">
        <v>4533</v>
      </c>
      <c r="C194" s="21" t="s">
        <v>4197</v>
      </c>
      <c r="F194" s="21" t="s">
        <v>9</v>
      </c>
      <c r="G194" s="21" t="s">
        <v>8222</v>
      </c>
      <c r="H194" s="21" t="s">
        <v>11</v>
      </c>
      <c r="J194" s="20">
        <v>1463</v>
      </c>
      <c r="N194" s="29" t="s">
        <v>8259</v>
      </c>
      <c r="O194" s="21" t="s">
        <v>1186</v>
      </c>
      <c r="P194" s="21" t="s">
        <v>1185</v>
      </c>
      <c r="Q194" s="21"/>
    </row>
    <row r="195" spans="1:17" s="18" customFormat="1" ht="146" customHeight="1" x14ac:dyDescent="0.2">
      <c r="A195" s="20">
        <v>1</v>
      </c>
      <c r="B195" s="21" t="s">
        <v>4540</v>
      </c>
      <c r="C195" s="21" t="s">
        <v>4195</v>
      </c>
      <c r="D195" s="21" t="s">
        <v>2169</v>
      </c>
      <c r="F195" s="21" t="s">
        <v>9</v>
      </c>
      <c r="G195" s="21" t="s">
        <v>59</v>
      </c>
      <c r="H195" s="21" t="s">
        <v>11</v>
      </c>
      <c r="J195" s="20">
        <v>1464</v>
      </c>
      <c r="K195" s="22" t="s">
        <v>2171</v>
      </c>
      <c r="L195" s="21" t="s">
        <v>8</v>
      </c>
      <c r="M195" s="21" t="s">
        <v>766</v>
      </c>
      <c r="N195" s="29" t="s">
        <v>7925</v>
      </c>
      <c r="O195" s="21" t="s">
        <v>2172</v>
      </c>
      <c r="P195" s="21" t="s">
        <v>2170</v>
      </c>
    </row>
    <row r="196" spans="1:17" s="18" customFormat="1" ht="98" x14ac:dyDescent="0.2">
      <c r="A196" s="20">
        <v>1573</v>
      </c>
      <c r="B196" s="21" t="s">
        <v>6518</v>
      </c>
      <c r="C196" s="21" t="s">
        <v>4246</v>
      </c>
      <c r="D196" s="21" t="s">
        <v>4541</v>
      </c>
      <c r="F196" s="21" t="s">
        <v>9</v>
      </c>
      <c r="G196" s="21" t="s">
        <v>4542</v>
      </c>
      <c r="H196" s="21" t="s">
        <v>19</v>
      </c>
      <c r="J196" s="20">
        <v>1464</v>
      </c>
      <c r="L196" s="21" t="s">
        <v>8</v>
      </c>
      <c r="N196" s="29" t="s">
        <v>7926</v>
      </c>
      <c r="O196" s="41" t="s">
        <v>8089</v>
      </c>
      <c r="P196" s="21" t="s">
        <v>4543</v>
      </c>
      <c r="Q196" s="21"/>
    </row>
    <row r="197" spans="1:17" s="18" customFormat="1" ht="112" x14ac:dyDescent="0.2">
      <c r="A197" s="20">
        <v>1515</v>
      </c>
      <c r="B197" s="21" t="s">
        <v>7766</v>
      </c>
      <c r="C197" s="21" t="s">
        <v>4197</v>
      </c>
      <c r="D197" s="21" t="s">
        <v>4124</v>
      </c>
      <c r="E197" s="21" t="s">
        <v>49</v>
      </c>
      <c r="F197" s="21" t="s">
        <v>9</v>
      </c>
      <c r="G197" s="21" t="s">
        <v>4125</v>
      </c>
      <c r="H197" s="21" t="s">
        <v>47</v>
      </c>
      <c r="I197" s="21" t="s">
        <v>87</v>
      </c>
      <c r="J197" s="20">
        <v>1465</v>
      </c>
      <c r="K197" s="22" t="s">
        <v>4127</v>
      </c>
      <c r="L197" s="21" t="s">
        <v>8</v>
      </c>
      <c r="N197" s="29" t="s">
        <v>8291</v>
      </c>
      <c r="O197" s="21" t="s">
        <v>4544</v>
      </c>
      <c r="P197" s="21" t="s">
        <v>4126</v>
      </c>
      <c r="Q197" s="21"/>
    </row>
    <row r="198" spans="1:17" s="18" customFormat="1" ht="56" x14ac:dyDescent="0.2">
      <c r="A198" s="20">
        <v>1792</v>
      </c>
      <c r="B198" s="21" t="s">
        <v>6217</v>
      </c>
      <c r="C198" s="21" t="s">
        <v>4283</v>
      </c>
      <c r="D198" s="21" t="s">
        <v>4545</v>
      </c>
      <c r="F198" s="21" t="s">
        <v>9</v>
      </c>
      <c r="H198" s="21" t="s">
        <v>11</v>
      </c>
      <c r="J198" s="20">
        <v>1465</v>
      </c>
      <c r="L198" s="21" t="s">
        <v>24</v>
      </c>
      <c r="N198" s="29" t="s">
        <v>8013</v>
      </c>
      <c r="O198" s="21" t="s">
        <v>4547</v>
      </c>
      <c r="P198" s="21" t="s">
        <v>4546</v>
      </c>
    </row>
    <row r="199" spans="1:17" s="18" customFormat="1" ht="56" x14ac:dyDescent="0.2">
      <c r="A199" s="20">
        <v>1834</v>
      </c>
      <c r="B199" s="21" t="s">
        <v>4548</v>
      </c>
      <c r="C199" s="21" t="s">
        <v>4246</v>
      </c>
      <c r="E199" s="21" t="s">
        <v>180</v>
      </c>
      <c r="F199" s="21" t="s">
        <v>9</v>
      </c>
      <c r="G199" s="21" t="s">
        <v>4549</v>
      </c>
      <c r="H199" s="21" t="s">
        <v>11</v>
      </c>
      <c r="J199" s="20">
        <v>1465</v>
      </c>
      <c r="L199" s="21" t="s">
        <v>24</v>
      </c>
      <c r="N199" s="29" t="s">
        <v>6673</v>
      </c>
      <c r="O199" s="21" t="s">
        <v>4551</v>
      </c>
      <c r="P199" s="21" t="s">
        <v>4550</v>
      </c>
    </row>
    <row r="200" spans="1:17" s="18" customFormat="1" ht="112" x14ac:dyDescent="0.2">
      <c r="A200" s="20">
        <v>836</v>
      </c>
      <c r="B200" s="21" t="s">
        <v>4553</v>
      </c>
      <c r="C200" s="21" t="s">
        <v>4197</v>
      </c>
      <c r="D200" s="21" t="s">
        <v>374</v>
      </c>
      <c r="E200" s="21" t="s">
        <v>49</v>
      </c>
      <c r="F200" s="21" t="s">
        <v>9</v>
      </c>
      <c r="G200" s="21" t="s">
        <v>375</v>
      </c>
      <c r="H200" s="18" t="s">
        <v>19</v>
      </c>
      <c r="J200" s="20">
        <v>1467</v>
      </c>
      <c r="K200" s="22" t="s">
        <v>378</v>
      </c>
      <c r="L200" s="21" t="s">
        <v>377</v>
      </c>
      <c r="N200" s="29" t="s">
        <v>8260</v>
      </c>
      <c r="O200" s="21" t="s">
        <v>379</v>
      </c>
      <c r="P200" s="21" t="s">
        <v>376</v>
      </c>
      <c r="Q200" s="21"/>
    </row>
    <row r="201" spans="1:17" s="18" customFormat="1" ht="56" x14ac:dyDescent="0.2">
      <c r="A201" s="20">
        <v>2</v>
      </c>
      <c r="B201" s="21" t="s">
        <v>4552</v>
      </c>
      <c r="C201" s="21" t="s">
        <v>4195</v>
      </c>
      <c r="D201" s="21" t="s">
        <v>2475</v>
      </c>
      <c r="F201" s="21" t="s">
        <v>2478</v>
      </c>
      <c r="G201" s="21" t="s">
        <v>59</v>
      </c>
      <c r="H201" s="21" t="s">
        <v>11</v>
      </c>
      <c r="J201" s="20">
        <v>1467</v>
      </c>
      <c r="K201" s="22" t="s">
        <v>2477</v>
      </c>
      <c r="L201" s="21" t="s">
        <v>8</v>
      </c>
      <c r="M201" s="21" t="s">
        <v>446</v>
      </c>
      <c r="N201" s="29" t="s">
        <v>7956</v>
      </c>
      <c r="O201" s="21" t="s">
        <v>2479</v>
      </c>
      <c r="P201" s="21" t="s">
        <v>2476</v>
      </c>
    </row>
    <row r="202" spans="1:17" s="18" customFormat="1" ht="70" x14ac:dyDescent="0.2">
      <c r="A202" s="20">
        <v>1711</v>
      </c>
      <c r="B202" s="21" t="s">
        <v>4554</v>
      </c>
      <c r="C202" s="21" t="s">
        <v>4246</v>
      </c>
      <c r="D202" s="21" t="s">
        <v>67</v>
      </c>
      <c r="E202" s="21" t="s">
        <v>1485</v>
      </c>
      <c r="F202" s="21" t="s">
        <v>9</v>
      </c>
      <c r="G202" s="21" t="s">
        <v>931</v>
      </c>
      <c r="H202" s="21" t="s">
        <v>47</v>
      </c>
      <c r="I202" s="21" t="s">
        <v>87</v>
      </c>
      <c r="J202" s="20">
        <v>1467</v>
      </c>
      <c r="K202" s="22" t="s">
        <v>4556</v>
      </c>
      <c r="L202" s="21" t="s">
        <v>16</v>
      </c>
      <c r="N202" s="29" t="s">
        <v>8292</v>
      </c>
      <c r="O202" s="21" t="s">
        <v>4557</v>
      </c>
      <c r="P202" s="21" t="s">
        <v>4555</v>
      </c>
    </row>
    <row r="203" spans="1:17" s="18" customFormat="1" ht="126" x14ac:dyDescent="0.2">
      <c r="A203" s="20">
        <v>1793</v>
      </c>
      <c r="B203" s="21" t="s">
        <v>6498</v>
      </c>
      <c r="C203" s="21" t="s">
        <v>4229</v>
      </c>
      <c r="D203" s="21" t="s">
        <v>67</v>
      </c>
      <c r="E203" s="21" t="s">
        <v>4563</v>
      </c>
      <c r="F203" s="21" t="s">
        <v>9</v>
      </c>
      <c r="G203" s="21" t="s">
        <v>250</v>
      </c>
      <c r="H203" s="21" t="s">
        <v>11</v>
      </c>
      <c r="J203" s="20">
        <v>1467</v>
      </c>
      <c r="N203" s="29" t="s">
        <v>7927</v>
      </c>
      <c r="O203" s="21" t="s">
        <v>4565</v>
      </c>
      <c r="P203" s="21" t="s">
        <v>4564</v>
      </c>
    </row>
    <row r="204" spans="1:17" s="18" customFormat="1" ht="42" x14ac:dyDescent="0.2">
      <c r="A204" s="20">
        <v>1796</v>
      </c>
      <c r="B204" s="21" t="s">
        <v>5954</v>
      </c>
      <c r="C204" s="21" t="s">
        <v>4283</v>
      </c>
      <c r="D204" s="21" t="s">
        <v>3336</v>
      </c>
      <c r="F204" s="21" t="s">
        <v>9</v>
      </c>
      <c r="G204" s="21" t="s">
        <v>4212</v>
      </c>
      <c r="H204" s="21" t="s">
        <v>11</v>
      </c>
      <c r="J204" s="20">
        <v>1467</v>
      </c>
      <c r="L204" s="21" t="s">
        <v>24</v>
      </c>
      <c r="N204" s="29" t="s">
        <v>7928</v>
      </c>
      <c r="O204" s="21" t="s">
        <v>4559</v>
      </c>
      <c r="P204" s="21" t="s">
        <v>4558</v>
      </c>
    </row>
    <row r="205" spans="1:17" s="18" customFormat="1" ht="48" x14ac:dyDescent="0.2">
      <c r="A205" s="18">
        <v>1865</v>
      </c>
      <c r="B205" s="18" t="s">
        <v>4749</v>
      </c>
      <c r="C205" s="18" t="s">
        <v>4246</v>
      </c>
      <c r="F205" s="18" t="s">
        <v>9</v>
      </c>
      <c r="G205" s="18" t="s">
        <v>4696</v>
      </c>
      <c r="H205" s="18" t="s">
        <v>11</v>
      </c>
      <c r="J205" s="18">
        <v>1468</v>
      </c>
      <c r="K205" s="18" t="s">
        <v>7360</v>
      </c>
      <c r="N205" s="29" t="s">
        <v>7930</v>
      </c>
      <c r="O205" s="27" t="s">
        <v>7929</v>
      </c>
      <c r="P205" s="18">
        <v>1631</v>
      </c>
    </row>
    <row r="206" spans="1:17" s="18" customFormat="1" ht="98" x14ac:dyDescent="0.2">
      <c r="A206" s="20">
        <v>1876</v>
      </c>
      <c r="B206" s="85" t="s">
        <v>8724</v>
      </c>
      <c r="C206" s="85" t="s">
        <v>4195</v>
      </c>
      <c r="D206" s="21"/>
      <c r="F206" s="85" t="s">
        <v>9</v>
      </c>
      <c r="G206" s="21"/>
      <c r="H206" s="85" t="s">
        <v>11</v>
      </c>
      <c r="J206" s="20">
        <v>1468</v>
      </c>
      <c r="K206" s="22"/>
      <c r="L206" s="85" t="s">
        <v>24</v>
      </c>
      <c r="M206" s="21"/>
      <c r="N206" s="29" t="s">
        <v>8722</v>
      </c>
      <c r="O206" s="85" t="s">
        <v>8723</v>
      </c>
      <c r="P206" s="85" t="s">
        <v>8725</v>
      </c>
      <c r="Q206" s="21"/>
    </row>
    <row r="207" spans="1:17" s="18" customFormat="1" ht="56" x14ac:dyDescent="0.2">
      <c r="A207" s="20">
        <v>1263</v>
      </c>
      <c r="B207" s="21" t="s">
        <v>6376</v>
      </c>
      <c r="C207" s="21" t="s">
        <v>4661</v>
      </c>
      <c r="D207" s="21" t="s">
        <v>67</v>
      </c>
      <c r="F207" s="21" t="s">
        <v>335</v>
      </c>
      <c r="G207" s="21" t="s">
        <v>250</v>
      </c>
      <c r="H207" s="21" t="s">
        <v>11</v>
      </c>
      <c r="J207" s="20">
        <v>1470</v>
      </c>
      <c r="K207" s="22" t="s">
        <v>3292</v>
      </c>
      <c r="L207" s="21" t="s">
        <v>3291</v>
      </c>
      <c r="N207" s="29" t="s">
        <v>7931</v>
      </c>
      <c r="O207" s="21" t="s">
        <v>3293</v>
      </c>
      <c r="P207" s="21" t="s">
        <v>3290</v>
      </c>
      <c r="Q207" s="21"/>
    </row>
    <row r="208" spans="1:17" s="18" customFormat="1" ht="70" x14ac:dyDescent="0.2">
      <c r="A208" s="20">
        <v>1517</v>
      </c>
      <c r="B208" s="21" t="s">
        <v>4562</v>
      </c>
      <c r="C208" s="21" t="s">
        <v>4283</v>
      </c>
      <c r="D208" s="21" t="s">
        <v>941</v>
      </c>
      <c r="E208" s="21" t="s">
        <v>643</v>
      </c>
      <c r="F208" s="21" t="s">
        <v>9</v>
      </c>
      <c r="G208" s="21" t="s">
        <v>942</v>
      </c>
      <c r="H208" s="21" t="s">
        <v>47</v>
      </c>
      <c r="I208" s="21" t="s">
        <v>524</v>
      </c>
      <c r="J208" s="20">
        <v>1470</v>
      </c>
      <c r="K208" s="22" t="s">
        <v>944</v>
      </c>
      <c r="L208" s="21" t="s">
        <v>38</v>
      </c>
      <c r="M208" s="21" t="s">
        <v>840</v>
      </c>
      <c r="N208" s="29" t="s">
        <v>8261</v>
      </c>
      <c r="O208" s="21" t="s">
        <v>945</v>
      </c>
      <c r="P208" s="21" t="s">
        <v>943</v>
      </c>
      <c r="Q208" s="21"/>
    </row>
    <row r="209" spans="1:17" s="18" customFormat="1" ht="126" x14ac:dyDescent="0.2">
      <c r="A209" s="20">
        <v>1451</v>
      </c>
      <c r="B209" s="21" t="s">
        <v>6298</v>
      </c>
      <c r="C209" s="21" t="s">
        <v>4661</v>
      </c>
      <c r="E209" s="21" t="s">
        <v>6299</v>
      </c>
      <c r="F209" s="21" t="s">
        <v>335</v>
      </c>
      <c r="G209" s="21" t="s">
        <v>8222</v>
      </c>
      <c r="H209" s="21" t="s">
        <v>11</v>
      </c>
      <c r="J209" s="20">
        <v>1470</v>
      </c>
      <c r="K209" s="22" t="s">
        <v>983</v>
      </c>
      <c r="L209" s="21" t="s">
        <v>680</v>
      </c>
      <c r="N209" s="29" t="s">
        <v>8774</v>
      </c>
      <c r="O209" s="85" t="s">
        <v>8727</v>
      </c>
      <c r="P209" s="21" t="s">
        <v>982</v>
      </c>
      <c r="Q209" s="21"/>
    </row>
    <row r="210" spans="1:17" s="18" customFormat="1" ht="126" x14ac:dyDescent="0.2">
      <c r="A210" s="20">
        <v>1455</v>
      </c>
      <c r="B210" s="21" t="s">
        <v>4560</v>
      </c>
      <c r="C210" s="21" t="s">
        <v>4661</v>
      </c>
      <c r="E210" s="85" t="s">
        <v>6296</v>
      </c>
      <c r="F210" s="21" t="s">
        <v>335</v>
      </c>
      <c r="G210" s="21" t="s">
        <v>8222</v>
      </c>
      <c r="H210" s="21" t="s">
        <v>11</v>
      </c>
      <c r="J210" s="20">
        <v>1470</v>
      </c>
      <c r="K210" s="22" t="s">
        <v>983</v>
      </c>
      <c r="L210" s="21" t="s">
        <v>680</v>
      </c>
      <c r="N210" s="29" t="s">
        <v>8775</v>
      </c>
      <c r="O210" s="21" t="s">
        <v>984</v>
      </c>
      <c r="P210" s="21" t="s">
        <v>982</v>
      </c>
      <c r="Q210" s="21"/>
    </row>
    <row r="211" spans="1:17" s="18" customFormat="1" ht="98" x14ac:dyDescent="0.2">
      <c r="A211" s="20">
        <v>1456</v>
      </c>
      <c r="B211" s="21" t="s">
        <v>4560</v>
      </c>
      <c r="C211" s="21" t="s">
        <v>6295</v>
      </c>
      <c r="E211" s="21" t="s">
        <v>6296</v>
      </c>
      <c r="F211" s="21" t="s">
        <v>335</v>
      </c>
      <c r="G211" s="21" t="s">
        <v>8222</v>
      </c>
      <c r="H211" s="21" t="s">
        <v>11</v>
      </c>
      <c r="J211" s="20">
        <v>1470</v>
      </c>
      <c r="K211" s="22" t="s">
        <v>983</v>
      </c>
      <c r="L211" s="21" t="s">
        <v>680</v>
      </c>
      <c r="N211" s="29" t="s">
        <v>6674</v>
      </c>
      <c r="O211" s="21" t="s">
        <v>984</v>
      </c>
      <c r="P211" s="21" t="s">
        <v>982</v>
      </c>
      <c r="Q211" s="21"/>
    </row>
    <row r="212" spans="1:17" s="18" customFormat="1" ht="126" x14ac:dyDescent="0.2">
      <c r="A212" s="20">
        <v>1457</v>
      </c>
      <c r="B212" s="21" t="s">
        <v>4560</v>
      </c>
      <c r="C212" s="21" t="s">
        <v>6297</v>
      </c>
      <c r="E212" s="21" t="s">
        <v>6296</v>
      </c>
      <c r="F212" s="21" t="s">
        <v>335</v>
      </c>
      <c r="G212" s="21" t="s">
        <v>8222</v>
      </c>
      <c r="H212" s="21" t="s">
        <v>11</v>
      </c>
      <c r="J212" s="20">
        <v>1470</v>
      </c>
      <c r="K212" s="22" t="s">
        <v>983</v>
      </c>
      <c r="L212" s="21" t="s">
        <v>680</v>
      </c>
      <c r="N212" s="29" t="s">
        <v>8774</v>
      </c>
      <c r="O212" s="21" t="s">
        <v>984</v>
      </c>
      <c r="P212" s="21" t="s">
        <v>982</v>
      </c>
      <c r="Q212" s="21"/>
    </row>
    <row r="213" spans="1:17" s="18" customFormat="1" ht="48" x14ac:dyDescent="0.2">
      <c r="A213" s="20">
        <v>1459</v>
      </c>
      <c r="B213" s="21" t="s">
        <v>5898</v>
      </c>
      <c r="C213" s="21" t="s">
        <v>5899</v>
      </c>
      <c r="D213" s="21" t="s">
        <v>2547</v>
      </c>
      <c r="E213" s="21" t="s">
        <v>2548</v>
      </c>
      <c r="F213" s="55" t="s">
        <v>335</v>
      </c>
      <c r="G213" s="21" t="s">
        <v>8222</v>
      </c>
      <c r="H213" s="21" t="s">
        <v>11</v>
      </c>
      <c r="J213" s="20">
        <v>1470</v>
      </c>
      <c r="L213" s="21" t="s">
        <v>680</v>
      </c>
      <c r="N213" s="29" t="s">
        <v>7767</v>
      </c>
      <c r="O213" s="21" t="s">
        <v>2550</v>
      </c>
      <c r="P213" s="21" t="s">
        <v>2549</v>
      </c>
      <c r="Q213" s="21"/>
    </row>
    <row r="214" spans="1:17" s="18" customFormat="1" ht="42" x14ac:dyDescent="0.2">
      <c r="A214" s="20">
        <v>1460</v>
      </c>
      <c r="B214" s="21" t="s">
        <v>4561</v>
      </c>
      <c r="C214" s="21" t="s">
        <v>4197</v>
      </c>
      <c r="E214" s="21" t="s">
        <v>2740</v>
      </c>
      <c r="F214" s="21" t="s">
        <v>9</v>
      </c>
      <c r="G214" s="21" t="s">
        <v>250</v>
      </c>
      <c r="H214" s="21" t="s">
        <v>11</v>
      </c>
      <c r="J214" s="20">
        <v>1470</v>
      </c>
      <c r="L214" s="21" t="s">
        <v>680</v>
      </c>
      <c r="N214" s="29" t="s">
        <v>6675</v>
      </c>
      <c r="O214" s="21" t="s">
        <v>2550</v>
      </c>
      <c r="P214" s="21" t="s">
        <v>2741</v>
      </c>
      <c r="Q214" s="21"/>
    </row>
    <row r="215" spans="1:17" s="18" customFormat="1" ht="56" x14ac:dyDescent="0.2">
      <c r="A215" s="20">
        <v>1465</v>
      </c>
      <c r="B215" s="21" t="s">
        <v>6507</v>
      </c>
      <c r="C215" s="21" t="s">
        <v>4232</v>
      </c>
      <c r="E215" s="21" t="s">
        <v>3908</v>
      </c>
      <c r="F215" s="21" t="s">
        <v>9</v>
      </c>
      <c r="G215" s="21" t="s">
        <v>8222</v>
      </c>
      <c r="H215" s="21" t="s">
        <v>11</v>
      </c>
      <c r="J215" s="20">
        <v>1470</v>
      </c>
      <c r="L215" s="21" t="s">
        <v>680</v>
      </c>
      <c r="N215" s="29" t="s">
        <v>7932</v>
      </c>
      <c r="O215" s="21" t="s">
        <v>1441</v>
      </c>
      <c r="P215" s="21" t="s">
        <v>1440</v>
      </c>
      <c r="Q215" s="21"/>
    </row>
    <row r="216" spans="1:17" s="18" customFormat="1" ht="56" x14ac:dyDescent="0.2">
      <c r="A216" s="20">
        <v>1466</v>
      </c>
      <c r="B216" s="21" t="s">
        <v>5912</v>
      </c>
      <c r="C216" s="21" t="s">
        <v>4246</v>
      </c>
      <c r="E216" s="21" t="s">
        <v>677</v>
      </c>
      <c r="F216" s="21" t="s">
        <v>9</v>
      </c>
      <c r="G216" s="21" t="s">
        <v>8222</v>
      </c>
      <c r="H216" s="21" t="s">
        <v>11</v>
      </c>
      <c r="J216" s="20">
        <v>1470</v>
      </c>
      <c r="L216" s="21" t="s">
        <v>680</v>
      </c>
      <c r="N216" s="29" t="s">
        <v>7932</v>
      </c>
      <c r="O216" s="85" t="s">
        <v>8721</v>
      </c>
      <c r="P216" s="21" t="s">
        <v>1440</v>
      </c>
    </row>
    <row r="217" spans="1:17" s="18" customFormat="1" ht="84" x14ac:dyDescent="0.2">
      <c r="A217" s="20">
        <v>1794</v>
      </c>
      <c r="B217" s="21" t="s">
        <v>4566</v>
      </c>
      <c r="C217" s="21" t="s">
        <v>4567</v>
      </c>
      <c r="E217" s="21" t="s">
        <v>3682</v>
      </c>
      <c r="F217" s="21" t="s">
        <v>9</v>
      </c>
      <c r="G217" s="21" t="s">
        <v>250</v>
      </c>
      <c r="H217" s="21" t="s">
        <v>11</v>
      </c>
      <c r="J217" s="20">
        <v>1470</v>
      </c>
      <c r="L217" s="21" t="s">
        <v>680</v>
      </c>
      <c r="N217" s="29" t="s">
        <v>6677</v>
      </c>
      <c r="O217" s="21" t="s">
        <v>4569</v>
      </c>
      <c r="P217" s="21" t="s">
        <v>4568</v>
      </c>
    </row>
    <row r="218" spans="1:17" s="18" customFormat="1" ht="112" x14ac:dyDescent="0.2">
      <c r="A218" s="20">
        <v>1795</v>
      </c>
      <c r="B218" s="21" t="s">
        <v>4383</v>
      </c>
      <c r="C218" s="21" t="s">
        <v>4570</v>
      </c>
      <c r="E218" s="21" t="s">
        <v>4571</v>
      </c>
      <c r="F218" s="21" t="s">
        <v>9</v>
      </c>
      <c r="G218" s="21" t="s">
        <v>8222</v>
      </c>
      <c r="H218" s="21" t="s">
        <v>11</v>
      </c>
      <c r="J218" s="20">
        <v>1470</v>
      </c>
      <c r="L218" s="21" t="s">
        <v>680</v>
      </c>
      <c r="N218" s="29" t="s">
        <v>7933</v>
      </c>
      <c r="O218" s="21" t="s">
        <v>4573</v>
      </c>
      <c r="P218" s="21" t="s">
        <v>4572</v>
      </c>
    </row>
    <row r="219" spans="1:17" s="18" customFormat="1" ht="56" x14ac:dyDescent="0.2">
      <c r="A219" s="20">
        <v>1800</v>
      </c>
      <c r="B219" s="21" t="s">
        <v>6355</v>
      </c>
      <c r="C219" s="21" t="s">
        <v>4195</v>
      </c>
      <c r="D219" s="21" t="s">
        <v>3336</v>
      </c>
      <c r="F219" s="21" t="s">
        <v>9</v>
      </c>
      <c r="G219" s="21" t="s">
        <v>4212</v>
      </c>
      <c r="H219" s="21" t="s">
        <v>11</v>
      </c>
      <c r="J219" s="18">
        <v>1470</v>
      </c>
      <c r="L219" s="21"/>
      <c r="N219" s="29" t="s">
        <v>7985</v>
      </c>
      <c r="O219" s="21" t="s">
        <v>4214</v>
      </c>
      <c r="P219" s="21" t="s">
        <v>4213</v>
      </c>
    </row>
    <row r="220" spans="1:17" s="18" customFormat="1" ht="56" x14ac:dyDescent="0.2">
      <c r="A220" s="20">
        <v>1801</v>
      </c>
      <c r="B220" s="21" t="s">
        <v>5981</v>
      </c>
      <c r="C220" s="21" t="s">
        <v>4246</v>
      </c>
      <c r="D220" s="21" t="s">
        <v>3336</v>
      </c>
      <c r="F220" s="21" t="s">
        <v>9</v>
      </c>
      <c r="G220" s="21" t="s">
        <v>4212</v>
      </c>
      <c r="H220" s="21" t="s">
        <v>11</v>
      </c>
      <c r="J220" s="18">
        <v>1470</v>
      </c>
      <c r="L220" s="21"/>
      <c r="N220" s="29" t="s">
        <v>7985</v>
      </c>
      <c r="O220" s="21" t="s">
        <v>4214</v>
      </c>
      <c r="P220" s="21" t="s">
        <v>4213</v>
      </c>
    </row>
    <row r="221" spans="1:17" s="18" customFormat="1" ht="154" x14ac:dyDescent="0.2">
      <c r="A221" s="20">
        <v>1811</v>
      </c>
      <c r="B221" s="21" t="s">
        <v>4574</v>
      </c>
      <c r="C221" s="21" t="s">
        <v>4246</v>
      </c>
      <c r="D221" s="21" t="s">
        <v>67</v>
      </c>
      <c r="E221" s="21" t="s">
        <v>4575</v>
      </c>
      <c r="F221" s="21" t="s">
        <v>9</v>
      </c>
      <c r="G221" s="21" t="s">
        <v>4549</v>
      </c>
      <c r="H221" s="18" t="s">
        <v>439</v>
      </c>
      <c r="J221" s="20">
        <v>1470</v>
      </c>
      <c r="L221" s="21" t="s">
        <v>24</v>
      </c>
      <c r="N221" s="29" t="s">
        <v>7934</v>
      </c>
      <c r="O221" s="21" t="s">
        <v>4577</v>
      </c>
      <c r="P221" s="21" t="s">
        <v>4576</v>
      </c>
      <c r="Q221" s="21"/>
    </row>
    <row r="222" spans="1:17" s="18" customFormat="1" ht="84" x14ac:dyDescent="0.2">
      <c r="A222" s="20">
        <v>1284</v>
      </c>
      <c r="B222" s="21" t="s">
        <v>4578</v>
      </c>
      <c r="C222" s="21" t="s">
        <v>4197</v>
      </c>
      <c r="E222" s="21" t="s">
        <v>2454</v>
      </c>
      <c r="F222" s="21" t="s">
        <v>9</v>
      </c>
      <c r="G222" s="21" t="s">
        <v>2455</v>
      </c>
      <c r="H222" s="21" t="s">
        <v>11</v>
      </c>
      <c r="J222" s="20">
        <v>1471</v>
      </c>
      <c r="K222" s="22" t="s">
        <v>4579</v>
      </c>
      <c r="L222" s="21" t="s">
        <v>680</v>
      </c>
      <c r="N222" s="29" t="s">
        <v>7768</v>
      </c>
      <c r="O222" s="21" t="s">
        <v>7769</v>
      </c>
      <c r="P222" s="21" t="s">
        <v>2456</v>
      </c>
      <c r="Q222" s="21"/>
    </row>
    <row r="223" spans="1:17" s="18" customFormat="1" ht="70" x14ac:dyDescent="0.2">
      <c r="A223" s="20">
        <v>1574</v>
      </c>
      <c r="B223" s="21" t="s">
        <v>5891</v>
      </c>
      <c r="C223" s="21" t="s">
        <v>4342</v>
      </c>
      <c r="E223" s="21" t="s">
        <v>5892</v>
      </c>
      <c r="F223" s="21" t="s">
        <v>9</v>
      </c>
      <c r="G223" s="21" t="s">
        <v>2455</v>
      </c>
      <c r="H223" s="21" t="s">
        <v>11</v>
      </c>
      <c r="J223" s="20">
        <v>1471</v>
      </c>
      <c r="K223" s="22" t="s">
        <v>4579</v>
      </c>
      <c r="L223" s="21" t="s">
        <v>680</v>
      </c>
      <c r="N223" s="29" t="s">
        <v>6679</v>
      </c>
      <c r="O223" s="69" t="s">
        <v>8693</v>
      </c>
      <c r="P223" s="21" t="s">
        <v>2456</v>
      </c>
      <c r="Q223" s="21"/>
    </row>
    <row r="224" spans="1:17" s="18" customFormat="1" ht="70" x14ac:dyDescent="0.2">
      <c r="A224" s="20">
        <v>1575</v>
      </c>
      <c r="B224" s="21" t="s">
        <v>4583</v>
      </c>
      <c r="C224" s="21" t="s">
        <v>4584</v>
      </c>
      <c r="E224" s="21" t="s">
        <v>677</v>
      </c>
      <c r="F224" s="21" t="s">
        <v>9</v>
      </c>
      <c r="G224" s="21" t="s">
        <v>2455</v>
      </c>
      <c r="H224" s="21" t="s">
        <v>11</v>
      </c>
      <c r="J224" s="20">
        <v>1471</v>
      </c>
      <c r="K224" s="22" t="s">
        <v>4579</v>
      </c>
      <c r="L224" s="21" t="s">
        <v>680</v>
      </c>
      <c r="N224" s="29" t="s">
        <v>7770</v>
      </c>
      <c r="O224" s="21" t="s">
        <v>4580</v>
      </c>
      <c r="P224" s="21" t="s">
        <v>2456</v>
      </c>
      <c r="Q224" s="21"/>
    </row>
    <row r="225" spans="1:17" s="18" customFormat="1" ht="70" x14ac:dyDescent="0.2">
      <c r="A225" s="20">
        <v>1576</v>
      </c>
      <c r="B225" s="21" t="s">
        <v>4585</v>
      </c>
      <c r="C225" s="21" t="s">
        <v>4586</v>
      </c>
      <c r="E225" s="21" t="s">
        <v>677</v>
      </c>
      <c r="F225" s="21" t="s">
        <v>9</v>
      </c>
      <c r="G225" s="21" t="s">
        <v>2455</v>
      </c>
      <c r="H225" s="21" t="s">
        <v>11</v>
      </c>
      <c r="J225" s="20">
        <v>1471</v>
      </c>
      <c r="K225" s="22" t="s">
        <v>4579</v>
      </c>
      <c r="L225" s="21" t="s">
        <v>680</v>
      </c>
      <c r="N225" s="29" t="s">
        <v>6680</v>
      </c>
      <c r="O225" s="21" t="s">
        <v>4580</v>
      </c>
      <c r="P225" s="21" t="s">
        <v>2456</v>
      </c>
      <c r="Q225" s="21"/>
    </row>
    <row r="226" spans="1:17" s="18" customFormat="1" ht="70" x14ac:dyDescent="0.2">
      <c r="A226" s="20">
        <v>1577</v>
      </c>
      <c r="B226" s="21" t="s">
        <v>6017</v>
      </c>
      <c r="C226" s="21" t="s">
        <v>4195</v>
      </c>
      <c r="E226" s="21" t="s">
        <v>677</v>
      </c>
      <c r="F226" s="21" t="s">
        <v>9</v>
      </c>
      <c r="G226" s="21" t="s">
        <v>2455</v>
      </c>
      <c r="H226" s="21" t="s">
        <v>11</v>
      </c>
      <c r="J226" s="20">
        <v>1471</v>
      </c>
      <c r="K226" s="22" t="s">
        <v>4579</v>
      </c>
      <c r="L226" s="21" t="s">
        <v>680</v>
      </c>
      <c r="N226" s="29" t="s">
        <v>6681</v>
      </c>
      <c r="O226" s="21" t="s">
        <v>4580</v>
      </c>
      <c r="P226" s="21" t="s">
        <v>2456</v>
      </c>
      <c r="Q226" s="21"/>
    </row>
    <row r="227" spans="1:17" s="18" customFormat="1" ht="70" x14ac:dyDescent="0.2">
      <c r="A227" s="20">
        <v>1578</v>
      </c>
      <c r="B227" s="21" t="s">
        <v>4587</v>
      </c>
      <c r="C227" s="21" t="s">
        <v>4195</v>
      </c>
      <c r="E227" s="21" t="s">
        <v>677</v>
      </c>
      <c r="F227" s="21" t="s">
        <v>9</v>
      </c>
      <c r="G227" s="21" t="s">
        <v>2455</v>
      </c>
      <c r="H227" s="21" t="s">
        <v>11</v>
      </c>
      <c r="J227" s="20">
        <v>1471</v>
      </c>
      <c r="K227" s="22" t="s">
        <v>4579</v>
      </c>
      <c r="L227" s="21" t="s">
        <v>680</v>
      </c>
      <c r="N227" s="29" t="s">
        <v>7771</v>
      </c>
      <c r="O227" s="21" t="s">
        <v>4580</v>
      </c>
      <c r="P227" s="21" t="s">
        <v>2456</v>
      </c>
      <c r="Q227" s="21"/>
    </row>
    <row r="228" spans="1:17" s="18" customFormat="1" ht="70" x14ac:dyDescent="0.2">
      <c r="A228" s="20">
        <v>1579</v>
      </c>
      <c r="B228" s="21" t="s">
        <v>6463</v>
      </c>
      <c r="C228" s="21" t="s">
        <v>4246</v>
      </c>
      <c r="E228" s="21" t="s">
        <v>677</v>
      </c>
      <c r="F228" s="21" t="s">
        <v>9</v>
      </c>
      <c r="G228" s="21" t="s">
        <v>2455</v>
      </c>
      <c r="H228" s="21" t="s">
        <v>11</v>
      </c>
      <c r="J228" s="20">
        <v>1471</v>
      </c>
      <c r="K228" s="22" t="s">
        <v>4579</v>
      </c>
      <c r="L228" s="21" t="s">
        <v>680</v>
      </c>
      <c r="N228" s="29" t="s">
        <v>6682</v>
      </c>
      <c r="O228" s="21" t="s">
        <v>4580</v>
      </c>
      <c r="P228" s="21" t="s">
        <v>2456</v>
      </c>
      <c r="Q228" s="21"/>
    </row>
    <row r="229" spans="1:17" s="18" customFormat="1" ht="70" x14ac:dyDescent="0.2">
      <c r="A229" s="20">
        <v>1580</v>
      </c>
      <c r="B229" s="21" t="s">
        <v>6252</v>
      </c>
      <c r="C229" s="21" t="s">
        <v>4195</v>
      </c>
      <c r="E229" s="21" t="s">
        <v>677</v>
      </c>
      <c r="F229" s="21" t="s">
        <v>9</v>
      </c>
      <c r="G229" s="21" t="s">
        <v>2455</v>
      </c>
      <c r="H229" s="21" t="s">
        <v>11</v>
      </c>
      <c r="J229" s="20">
        <v>1471</v>
      </c>
      <c r="K229" s="22" t="s">
        <v>4579</v>
      </c>
      <c r="L229" s="21" t="s">
        <v>680</v>
      </c>
      <c r="N229" s="29" t="s">
        <v>7772</v>
      </c>
      <c r="O229" s="21" t="s">
        <v>4580</v>
      </c>
      <c r="P229" s="21" t="s">
        <v>2456</v>
      </c>
      <c r="Q229" s="21"/>
    </row>
    <row r="230" spans="1:17" s="18" customFormat="1" ht="70" x14ac:dyDescent="0.2">
      <c r="A230" s="20">
        <v>1581</v>
      </c>
      <c r="B230" s="21" t="s">
        <v>6463</v>
      </c>
      <c r="C230" s="21" t="s">
        <v>4405</v>
      </c>
      <c r="E230" s="21" t="s">
        <v>841</v>
      </c>
      <c r="F230" s="21" t="s">
        <v>9</v>
      </c>
      <c r="G230" s="21" t="s">
        <v>2455</v>
      </c>
      <c r="H230" s="21" t="s">
        <v>11</v>
      </c>
      <c r="J230" s="20">
        <v>1471</v>
      </c>
      <c r="K230" s="22" t="s">
        <v>4579</v>
      </c>
      <c r="L230" s="21" t="s">
        <v>680</v>
      </c>
      <c r="N230" s="29" t="s">
        <v>6682</v>
      </c>
      <c r="O230" s="21" t="s">
        <v>4580</v>
      </c>
      <c r="P230" s="21" t="s">
        <v>2456</v>
      </c>
      <c r="Q230" s="21"/>
    </row>
    <row r="231" spans="1:17" s="18" customFormat="1" ht="70" x14ac:dyDescent="0.2">
      <c r="A231" s="20">
        <v>1582</v>
      </c>
      <c r="B231" s="21" t="s">
        <v>4588</v>
      </c>
      <c r="C231" s="21" t="s">
        <v>4589</v>
      </c>
      <c r="E231" s="21" t="s">
        <v>841</v>
      </c>
      <c r="F231" s="21" t="s">
        <v>9</v>
      </c>
      <c r="G231" s="21" t="s">
        <v>2455</v>
      </c>
      <c r="H231" s="21" t="s">
        <v>11</v>
      </c>
      <c r="J231" s="20">
        <v>1471</v>
      </c>
      <c r="K231" s="22" t="s">
        <v>4579</v>
      </c>
      <c r="L231" s="21" t="s">
        <v>680</v>
      </c>
      <c r="N231" s="29" t="s">
        <v>7773</v>
      </c>
      <c r="O231" s="21" t="s">
        <v>4580</v>
      </c>
      <c r="P231" s="21" t="s">
        <v>2456</v>
      </c>
      <c r="Q231" s="21"/>
    </row>
    <row r="232" spans="1:17" s="18" customFormat="1" ht="70" x14ac:dyDescent="0.2">
      <c r="A232" s="20">
        <v>1583</v>
      </c>
      <c r="B232" s="21" t="s">
        <v>4590</v>
      </c>
      <c r="C232" s="21" t="s">
        <v>4197</v>
      </c>
      <c r="E232" s="21" t="s">
        <v>841</v>
      </c>
      <c r="F232" s="21" t="s">
        <v>9</v>
      </c>
      <c r="G232" s="21" t="s">
        <v>2455</v>
      </c>
      <c r="H232" s="21" t="s">
        <v>11</v>
      </c>
      <c r="J232" s="20">
        <v>1471</v>
      </c>
      <c r="K232" s="22" t="s">
        <v>4579</v>
      </c>
      <c r="L232" s="21" t="s">
        <v>680</v>
      </c>
      <c r="N232" s="29" t="s">
        <v>7774</v>
      </c>
      <c r="O232" s="21" t="s">
        <v>4580</v>
      </c>
      <c r="P232" s="21" t="s">
        <v>2456</v>
      </c>
      <c r="Q232" s="21"/>
    </row>
    <row r="233" spans="1:17" s="18" customFormat="1" ht="70" x14ac:dyDescent="0.2">
      <c r="A233" s="20">
        <v>1584</v>
      </c>
      <c r="B233" s="21" t="s">
        <v>6239</v>
      </c>
      <c r="C233" s="21" t="s">
        <v>6240</v>
      </c>
      <c r="E233" s="21" t="s">
        <v>841</v>
      </c>
      <c r="F233" s="21" t="s">
        <v>9</v>
      </c>
      <c r="G233" s="21" t="s">
        <v>2455</v>
      </c>
      <c r="H233" s="21" t="s">
        <v>11</v>
      </c>
      <c r="J233" s="20">
        <v>1471</v>
      </c>
      <c r="K233" s="22" t="s">
        <v>4579</v>
      </c>
      <c r="L233" s="21" t="s">
        <v>680</v>
      </c>
      <c r="N233" s="29" t="s">
        <v>7775</v>
      </c>
      <c r="O233" s="21" t="s">
        <v>4580</v>
      </c>
      <c r="P233" s="21" t="s">
        <v>2456</v>
      </c>
      <c r="Q233" s="21"/>
    </row>
    <row r="234" spans="1:17" s="18" customFormat="1" ht="70" x14ac:dyDescent="0.2">
      <c r="A234" s="20">
        <v>1585</v>
      </c>
      <c r="B234" s="21" t="s">
        <v>6118</v>
      </c>
      <c r="C234" s="21" t="s">
        <v>4283</v>
      </c>
      <c r="E234" s="21" t="s">
        <v>841</v>
      </c>
      <c r="F234" s="21" t="s">
        <v>9</v>
      </c>
      <c r="G234" s="21" t="s">
        <v>2455</v>
      </c>
      <c r="H234" s="21" t="s">
        <v>11</v>
      </c>
      <c r="J234" s="20">
        <v>1471</v>
      </c>
      <c r="K234" s="22" t="s">
        <v>4579</v>
      </c>
      <c r="L234" s="21" t="s">
        <v>680</v>
      </c>
      <c r="N234" s="29" t="s">
        <v>7776</v>
      </c>
      <c r="O234" s="21" t="s">
        <v>4580</v>
      </c>
      <c r="P234" s="21" t="s">
        <v>2456</v>
      </c>
      <c r="Q234" s="21"/>
    </row>
    <row r="235" spans="1:17" s="18" customFormat="1" ht="70" x14ac:dyDescent="0.2">
      <c r="A235" s="20">
        <v>1586</v>
      </c>
      <c r="B235" s="21" t="s">
        <v>6003</v>
      </c>
      <c r="C235" s="21" t="s">
        <v>4592</v>
      </c>
      <c r="E235" s="21" t="s">
        <v>841</v>
      </c>
      <c r="F235" s="21" t="s">
        <v>9</v>
      </c>
      <c r="G235" s="21" t="s">
        <v>2455</v>
      </c>
      <c r="H235" s="21" t="s">
        <v>11</v>
      </c>
      <c r="J235" s="20">
        <v>1471</v>
      </c>
      <c r="K235" s="22" t="s">
        <v>4579</v>
      </c>
      <c r="L235" s="21" t="s">
        <v>680</v>
      </c>
      <c r="N235" s="29" t="s">
        <v>7777</v>
      </c>
      <c r="O235" s="21" t="s">
        <v>4580</v>
      </c>
      <c r="P235" s="21" t="s">
        <v>2456</v>
      </c>
      <c r="Q235" s="21"/>
    </row>
    <row r="236" spans="1:17" s="18" customFormat="1" ht="70" x14ac:dyDescent="0.2">
      <c r="A236" s="20">
        <v>1587</v>
      </c>
      <c r="B236" s="21" t="s">
        <v>4591</v>
      </c>
      <c r="C236" s="21" t="s">
        <v>4592</v>
      </c>
      <c r="E236" s="21" t="s">
        <v>841</v>
      </c>
      <c r="F236" s="21" t="s">
        <v>9</v>
      </c>
      <c r="G236" s="21" t="s">
        <v>2455</v>
      </c>
      <c r="H236" s="21" t="s">
        <v>11</v>
      </c>
      <c r="J236" s="20">
        <v>1471</v>
      </c>
      <c r="K236" s="22" t="s">
        <v>4579</v>
      </c>
      <c r="L236" s="21" t="s">
        <v>680</v>
      </c>
      <c r="N236" s="29" t="s">
        <v>7705</v>
      </c>
      <c r="O236" s="21" t="s">
        <v>4580</v>
      </c>
      <c r="P236" s="21" t="s">
        <v>2456</v>
      </c>
      <c r="Q236" s="21"/>
    </row>
    <row r="237" spans="1:17" s="18" customFormat="1" ht="128" x14ac:dyDescent="0.2">
      <c r="A237" s="20">
        <v>1276</v>
      </c>
      <c r="B237" s="21" t="s">
        <v>6249</v>
      </c>
      <c r="C237" s="21" t="s">
        <v>5906</v>
      </c>
      <c r="D237" s="21" t="s">
        <v>2805</v>
      </c>
      <c r="E237" s="55" t="s">
        <v>8262</v>
      </c>
      <c r="F237" s="21" t="s">
        <v>335</v>
      </c>
      <c r="G237" s="21" t="s">
        <v>250</v>
      </c>
      <c r="H237" s="21" t="s">
        <v>11</v>
      </c>
      <c r="J237" s="20">
        <v>1471</v>
      </c>
      <c r="L237" s="21" t="s">
        <v>680</v>
      </c>
      <c r="N237" s="29" t="s">
        <v>6678</v>
      </c>
      <c r="O237" s="85" t="s">
        <v>8760</v>
      </c>
      <c r="P237" s="21" t="s">
        <v>2806</v>
      </c>
      <c r="Q237" s="21"/>
    </row>
    <row r="238" spans="1:17" s="18" customFormat="1" ht="98" x14ac:dyDescent="0.2">
      <c r="A238" s="20">
        <v>1282</v>
      </c>
      <c r="B238" s="21" t="s">
        <v>6104</v>
      </c>
      <c r="C238" s="21" t="s">
        <v>4246</v>
      </c>
      <c r="E238" s="21" t="s">
        <v>2234</v>
      </c>
      <c r="F238" s="21" t="s">
        <v>9</v>
      </c>
      <c r="G238" s="21" t="s">
        <v>678</v>
      </c>
      <c r="H238" s="21" t="s">
        <v>11</v>
      </c>
      <c r="J238" s="20">
        <v>1471</v>
      </c>
      <c r="L238" s="21" t="s">
        <v>680</v>
      </c>
      <c r="N238" s="29" t="s">
        <v>7935</v>
      </c>
      <c r="O238" s="85" t="s">
        <v>8749</v>
      </c>
      <c r="P238" s="21" t="s">
        <v>2235</v>
      </c>
    </row>
    <row r="239" spans="1:17" s="18" customFormat="1" ht="160" x14ac:dyDescent="0.2">
      <c r="A239" s="20">
        <v>1283</v>
      </c>
      <c r="B239" s="21" t="s">
        <v>6089</v>
      </c>
      <c r="C239" s="21" t="s">
        <v>4405</v>
      </c>
      <c r="E239" s="21" t="s">
        <v>2189</v>
      </c>
      <c r="F239" s="21" t="s">
        <v>9</v>
      </c>
      <c r="G239" s="21" t="s">
        <v>8222</v>
      </c>
      <c r="H239" s="21" t="s">
        <v>11</v>
      </c>
      <c r="J239" s="20">
        <v>1471</v>
      </c>
      <c r="L239" s="21" t="s">
        <v>680</v>
      </c>
      <c r="N239" s="29" t="s">
        <v>8256</v>
      </c>
      <c r="O239" s="85" t="s">
        <v>8748</v>
      </c>
      <c r="P239" s="21" t="s">
        <v>2190</v>
      </c>
      <c r="Q239" s="21"/>
    </row>
    <row r="240" spans="1:17" s="18" customFormat="1" ht="84" x14ac:dyDescent="0.2">
      <c r="A240" s="20">
        <v>1454</v>
      </c>
      <c r="B240" s="21" t="s">
        <v>4581</v>
      </c>
      <c r="C240" s="85" t="s">
        <v>4661</v>
      </c>
      <c r="E240" s="21" t="s">
        <v>1335</v>
      </c>
      <c r="F240" s="21" t="s">
        <v>335</v>
      </c>
      <c r="G240" s="21" t="s">
        <v>250</v>
      </c>
      <c r="H240" s="21" t="s">
        <v>11</v>
      </c>
      <c r="J240" s="20">
        <v>1471</v>
      </c>
      <c r="L240" s="21" t="s">
        <v>680</v>
      </c>
      <c r="N240" s="29" t="s">
        <v>8793</v>
      </c>
      <c r="O240" s="85" t="s">
        <v>8794</v>
      </c>
      <c r="P240" s="21" t="s">
        <v>1336</v>
      </c>
      <c r="Q240" s="21"/>
    </row>
    <row r="241" spans="1:17" s="18" customFormat="1" ht="64" x14ac:dyDescent="0.2">
      <c r="A241" s="20">
        <v>1467</v>
      </c>
      <c r="B241" s="21" t="s">
        <v>6300</v>
      </c>
      <c r="C241" s="21" t="s">
        <v>4582</v>
      </c>
      <c r="E241" s="21" t="s">
        <v>6301</v>
      </c>
      <c r="F241" s="21" t="s">
        <v>335</v>
      </c>
      <c r="G241" s="21" t="s">
        <v>187</v>
      </c>
      <c r="H241" s="21" t="s">
        <v>11</v>
      </c>
      <c r="J241" s="20">
        <v>1471</v>
      </c>
      <c r="L241" s="21" t="s">
        <v>680</v>
      </c>
      <c r="N241" s="29" t="s">
        <v>6676</v>
      </c>
      <c r="O241" s="85" t="s">
        <v>8728</v>
      </c>
      <c r="P241" s="21" t="s">
        <v>1459</v>
      </c>
    </row>
    <row r="242" spans="1:17" s="18" customFormat="1" ht="48" x14ac:dyDescent="0.2">
      <c r="A242" s="20">
        <v>1468</v>
      </c>
      <c r="B242" s="21" t="s">
        <v>4560</v>
      </c>
      <c r="C242" s="21" t="s">
        <v>4766</v>
      </c>
      <c r="E242" s="85" t="s">
        <v>8773</v>
      </c>
      <c r="F242" s="21" t="s">
        <v>9</v>
      </c>
      <c r="G242" s="21" t="s">
        <v>187</v>
      </c>
      <c r="H242" s="21" t="s">
        <v>11</v>
      </c>
      <c r="J242" s="20">
        <v>1471</v>
      </c>
      <c r="L242" s="21" t="s">
        <v>680</v>
      </c>
      <c r="N242" s="29" t="s">
        <v>6676</v>
      </c>
      <c r="O242" s="85" t="s">
        <v>8726</v>
      </c>
      <c r="P242" s="21" t="s">
        <v>1459</v>
      </c>
    </row>
    <row r="243" spans="1:17" s="18" customFormat="1" ht="56" x14ac:dyDescent="0.2">
      <c r="A243" s="20">
        <v>1797</v>
      </c>
      <c r="B243" s="21" t="s">
        <v>6392</v>
      </c>
      <c r="C243" s="21" t="s">
        <v>4197</v>
      </c>
      <c r="F243" s="21" t="s">
        <v>9</v>
      </c>
      <c r="G243" s="21" t="s">
        <v>8222</v>
      </c>
      <c r="H243" s="21" t="s">
        <v>11</v>
      </c>
      <c r="J243" s="20">
        <v>1471</v>
      </c>
      <c r="L243" s="21" t="s">
        <v>24</v>
      </c>
      <c r="N243" s="29" t="s">
        <v>7936</v>
      </c>
      <c r="O243" s="21" t="s">
        <v>4594</v>
      </c>
      <c r="P243" s="21" t="s">
        <v>4593</v>
      </c>
    </row>
    <row r="244" spans="1:17" s="18" customFormat="1" ht="32" x14ac:dyDescent="0.2">
      <c r="A244" s="20">
        <v>1799</v>
      </c>
      <c r="B244" s="21" t="s">
        <v>4595</v>
      </c>
      <c r="C244" s="21" t="s">
        <v>4405</v>
      </c>
      <c r="D244" s="21" t="s">
        <v>3336</v>
      </c>
      <c r="E244" s="21" t="s">
        <v>180</v>
      </c>
      <c r="F244" s="21" t="s">
        <v>9</v>
      </c>
      <c r="G244" s="21" t="s">
        <v>8222</v>
      </c>
      <c r="H244" s="21" t="s">
        <v>11</v>
      </c>
      <c r="J244" s="20">
        <v>1471</v>
      </c>
      <c r="L244" s="21" t="s">
        <v>24</v>
      </c>
      <c r="N244" s="29" t="s">
        <v>6683</v>
      </c>
      <c r="O244" s="21" t="s">
        <v>4597</v>
      </c>
      <c r="P244" s="21" t="s">
        <v>4596</v>
      </c>
    </row>
    <row r="245" spans="1:17" s="18" customFormat="1" ht="84" x14ac:dyDescent="0.2">
      <c r="A245" s="20">
        <v>1798</v>
      </c>
      <c r="B245" s="21" t="s">
        <v>4598</v>
      </c>
      <c r="C245" s="21" t="s">
        <v>4405</v>
      </c>
      <c r="D245" s="21" t="s">
        <v>67</v>
      </c>
      <c r="E245" s="21" t="s">
        <v>697</v>
      </c>
      <c r="F245" s="21" t="s">
        <v>9</v>
      </c>
      <c r="G245" s="21" t="s">
        <v>8222</v>
      </c>
      <c r="H245" s="21" t="s">
        <v>11</v>
      </c>
      <c r="J245" s="20">
        <v>1472</v>
      </c>
      <c r="L245" s="21" t="s">
        <v>24</v>
      </c>
      <c r="N245" s="29" t="s">
        <v>6684</v>
      </c>
      <c r="O245" s="21" t="s">
        <v>4600</v>
      </c>
      <c r="P245" s="21" t="s">
        <v>4599</v>
      </c>
    </row>
    <row r="246" spans="1:17" s="18" customFormat="1" ht="84" x14ac:dyDescent="0.2">
      <c r="A246" s="20">
        <v>1802</v>
      </c>
      <c r="B246" s="21" t="s">
        <v>4601</v>
      </c>
      <c r="C246" s="21" t="s">
        <v>4197</v>
      </c>
      <c r="D246" s="21" t="s">
        <v>2114</v>
      </c>
      <c r="F246" s="21" t="s">
        <v>9</v>
      </c>
      <c r="G246" s="21" t="s">
        <v>1601</v>
      </c>
      <c r="H246" s="21" t="s">
        <v>19</v>
      </c>
      <c r="J246" s="20">
        <v>1472</v>
      </c>
      <c r="N246" s="29" t="s">
        <v>7937</v>
      </c>
      <c r="O246" s="21" t="s">
        <v>4603</v>
      </c>
      <c r="P246" s="21" t="s">
        <v>4602</v>
      </c>
    </row>
    <row r="247" spans="1:17" s="18" customFormat="1" ht="70" x14ac:dyDescent="0.2">
      <c r="A247" s="20">
        <v>1712</v>
      </c>
      <c r="B247" s="21" t="s">
        <v>4604</v>
      </c>
      <c r="C247" s="21" t="s">
        <v>4197</v>
      </c>
      <c r="D247" s="21" t="s">
        <v>805</v>
      </c>
      <c r="E247" s="21" t="s">
        <v>49</v>
      </c>
      <c r="F247" s="21" t="s">
        <v>9</v>
      </c>
      <c r="G247" s="21" t="s">
        <v>931</v>
      </c>
      <c r="H247" s="21" t="s">
        <v>525</v>
      </c>
      <c r="I247" s="21" t="s">
        <v>270</v>
      </c>
      <c r="J247" s="20">
        <v>1473</v>
      </c>
      <c r="K247" s="22" t="s">
        <v>4606</v>
      </c>
      <c r="L247" s="21" t="s">
        <v>8</v>
      </c>
      <c r="N247" s="29" t="s">
        <v>6685</v>
      </c>
      <c r="O247" s="21" t="s">
        <v>4607</v>
      </c>
      <c r="P247" s="21" t="s">
        <v>4605</v>
      </c>
    </row>
    <row r="248" spans="1:17" s="18" customFormat="1" ht="98" x14ac:dyDescent="0.2">
      <c r="A248" s="20">
        <v>1803</v>
      </c>
      <c r="B248" s="21" t="s">
        <v>4608</v>
      </c>
      <c r="C248" s="21" t="s">
        <v>4195</v>
      </c>
      <c r="F248" s="21" t="s">
        <v>9</v>
      </c>
      <c r="G248" s="21" t="s">
        <v>4549</v>
      </c>
      <c r="H248" s="21" t="s">
        <v>11</v>
      </c>
      <c r="J248" s="20">
        <v>1473</v>
      </c>
      <c r="L248" s="21" t="s">
        <v>24</v>
      </c>
      <c r="N248" s="29" t="s">
        <v>7938</v>
      </c>
      <c r="O248" s="21" t="s">
        <v>4610</v>
      </c>
      <c r="P248" s="21" t="s">
        <v>4609</v>
      </c>
      <c r="Q248" s="21"/>
    </row>
    <row r="249" spans="1:17" s="18" customFormat="1" ht="48" x14ac:dyDescent="0.2">
      <c r="A249" s="20">
        <v>1804</v>
      </c>
      <c r="B249" s="21" t="s">
        <v>6009</v>
      </c>
      <c r="C249" s="21" t="s">
        <v>4197</v>
      </c>
      <c r="D249" s="21" t="s">
        <v>4611</v>
      </c>
      <c r="E249" s="21" t="s">
        <v>324</v>
      </c>
      <c r="F249" s="21" t="s">
        <v>9</v>
      </c>
      <c r="G249" s="21" t="s">
        <v>678</v>
      </c>
      <c r="H249" s="21" t="s">
        <v>11</v>
      </c>
      <c r="J249" s="20">
        <v>1473</v>
      </c>
      <c r="L249" s="21" t="s">
        <v>24</v>
      </c>
      <c r="N249" s="29" t="s">
        <v>7939</v>
      </c>
      <c r="O249" s="21" t="s">
        <v>4613</v>
      </c>
      <c r="P249" s="21" t="s">
        <v>4612</v>
      </c>
    </row>
    <row r="250" spans="1:17" s="18" customFormat="1" ht="80" x14ac:dyDescent="0.2">
      <c r="A250" s="20">
        <v>837</v>
      </c>
      <c r="B250" s="21" t="s">
        <v>5949</v>
      </c>
      <c r="C250" s="21" t="s">
        <v>4195</v>
      </c>
      <c r="D250" s="21" t="s">
        <v>67</v>
      </c>
      <c r="E250" s="21" t="s">
        <v>49</v>
      </c>
      <c r="F250" s="21" t="s">
        <v>9</v>
      </c>
      <c r="G250" s="21" t="s">
        <v>131</v>
      </c>
      <c r="H250" s="21" t="s">
        <v>47</v>
      </c>
      <c r="I250" s="21" t="s">
        <v>270</v>
      </c>
      <c r="J250" s="20">
        <v>1474</v>
      </c>
      <c r="K250" s="22" t="s">
        <v>1610</v>
      </c>
      <c r="L250" s="21" t="s">
        <v>8</v>
      </c>
      <c r="N250" s="29" t="s">
        <v>6686</v>
      </c>
      <c r="O250" s="21" t="s">
        <v>1611</v>
      </c>
      <c r="P250" s="21" t="s">
        <v>1609</v>
      </c>
      <c r="Q250" s="21"/>
    </row>
    <row r="251" spans="1:17" s="18" customFormat="1" ht="42" x14ac:dyDescent="0.2">
      <c r="A251" s="20">
        <v>1805</v>
      </c>
      <c r="B251" s="21" t="s">
        <v>6529</v>
      </c>
      <c r="C251" s="21" t="s">
        <v>4584</v>
      </c>
      <c r="F251" s="21" t="s">
        <v>9</v>
      </c>
      <c r="G251" s="21" t="s">
        <v>8222</v>
      </c>
      <c r="H251" s="21" t="s">
        <v>11</v>
      </c>
      <c r="J251" s="20">
        <v>1474</v>
      </c>
      <c r="N251" s="29" t="s">
        <v>7940</v>
      </c>
      <c r="O251" s="21" t="s">
        <v>4615</v>
      </c>
      <c r="P251" s="21" t="s">
        <v>4614</v>
      </c>
    </row>
    <row r="252" spans="1:17" s="18" customFormat="1" ht="98" x14ac:dyDescent="0.2">
      <c r="A252" s="20">
        <v>1522</v>
      </c>
      <c r="B252" s="21" t="s">
        <v>6274</v>
      </c>
      <c r="C252" s="21" t="s">
        <v>4232</v>
      </c>
      <c r="D252" s="21" t="s">
        <v>1844</v>
      </c>
      <c r="E252" s="21" t="s">
        <v>716</v>
      </c>
      <c r="F252" s="21" t="s">
        <v>9</v>
      </c>
      <c r="G252" s="21" t="s">
        <v>2887</v>
      </c>
      <c r="H252" s="21" t="s">
        <v>47</v>
      </c>
      <c r="I252" s="21" t="s">
        <v>270</v>
      </c>
      <c r="J252" s="20">
        <v>1475</v>
      </c>
      <c r="K252" s="22" t="s">
        <v>2889</v>
      </c>
      <c r="L252" s="21" t="s">
        <v>8</v>
      </c>
      <c r="N252" s="29" t="s">
        <v>8293</v>
      </c>
      <c r="O252" s="21" t="s">
        <v>2890</v>
      </c>
      <c r="P252" s="21" t="s">
        <v>2888</v>
      </c>
    </row>
    <row r="253" spans="1:17" s="18" customFormat="1" ht="32" x14ac:dyDescent="0.2">
      <c r="A253" s="20">
        <v>1806</v>
      </c>
      <c r="B253" s="21" t="s">
        <v>4616</v>
      </c>
      <c r="C253" s="21" t="s">
        <v>4246</v>
      </c>
      <c r="D253" s="21" t="s">
        <v>3336</v>
      </c>
      <c r="F253" s="21" t="s">
        <v>9</v>
      </c>
      <c r="G253" s="21" t="s">
        <v>8222</v>
      </c>
      <c r="H253" s="18" t="s">
        <v>11</v>
      </c>
      <c r="J253" s="20">
        <v>1475</v>
      </c>
      <c r="L253" s="21" t="s">
        <v>24</v>
      </c>
      <c r="N253" s="29" t="s">
        <v>7941</v>
      </c>
      <c r="O253" s="21" t="s">
        <v>4618</v>
      </c>
      <c r="P253" s="21" t="s">
        <v>4617</v>
      </c>
      <c r="Q253" s="21"/>
    </row>
    <row r="254" spans="1:17" s="18" customFormat="1" ht="126" x14ac:dyDescent="0.2">
      <c r="A254" s="20">
        <v>1809</v>
      </c>
      <c r="B254" s="21" t="s">
        <v>5993</v>
      </c>
      <c r="C254" s="21" t="s">
        <v>4246</v>
      </c>
      <c r="D254" s="21" t="s">
        <v>67</v>
      </c>
      <c r="E254" s="21" t="s">
        <v>1351</v>
      </c>
      <c r="F254" s="21" t="s">
        <v>9</v>
      </c>
      <c r="G254" s="21" t="s">
        <v>4549</v>
      </c>
      <c r="H254" s="21" t="s">
        <v>11</v>
      </c>
      <c r="J254" s="20">
        <v>1475</v>
      </c>
      <c r="L254" s="21" t="s">
        <v>24</v>
      </c>
      <c r="N254" s="29" t="s">
        <v>7942</v>
      </c>
      <c r="O254" s="21" t="s">
        <v>4620</v>
      </c>
      <c r="P254" s="21" t="s">
        <v>4619</v>
      </c>
      <c r="Q254" s="21"/>
    </row>
    <row r="255" spans="1:17" s="18" customFormat="1" ht="80" x14ac:dyDescent="0.2">
      <c r="A255" s="20">
        <v>838</v>
      </c>
      <c r="B255" s="21" t="s">
        <v>4621</v>
      </c>
      <c r="C255" s="21" t="s">
        <v>4197</v>
      </c>
      <c r="D255" s="21" t="s">
        <v>1781</v>
      </c>
      <c r="E255" s="21" t="s">
        <v>49</v>
      </c>
      <c r="F255" s="21" t="s">
        <v>9</v>
      </c>
      <c r="G255" s="21" t="s">
        <v>8222</v>
      </c>
      <c r="H255" s="18" t="s">
        <v>11</v>
      </c>
      <c r="J255" s="20">
        <v>1476</v>
      </c>
      <c r="K255" s="22" t="s">
        <v>1783</v>
      </c>
      <c r="L255" s="21" t="s">
        <v>8</v>
      </c>
      <c r="N255" s="29" t="s">
        <v>6687</v>
      </c>
      <c r="O255" s="21" t="s">
        <v>1784</v>
      </c>
      <c r="P255" s="21" t="s">
        <v>1782</v>
      </c>
      <c r="Q255" s="21"/>
    </row>
    <row r="256" spans="1:17" s="18" customFormat="1" ht="112" x14ac:dyDescent="0.2">
      <c r="A256" s="20">
        <v>839</v>
      </c>
      <c r="B256" s="21" t="s">
        <v>4622</v>
      </c>
      <c r="C256" s="21" t="s">
        <v>4197</v>
      </c>
      <c r="D256" s="21" t="s">
        <v>67</v>
      </c>
      <c r="E256" s="21" t="s">
        <v>1351</v>
      </c>
      <c r="F256" s="21" t="s">
        <v>9</v>
      </c>
      <c r="G256" s="21" t="s">
        <v>250</v>
      </c>
      <c r="H256" s="21" t="s">
        <v>11</v>
      </c>
      <c r="J256" s="20">
        <v>1476</v>
      </c>
      <c r="K256" s="22" t="s">
        <v>1839</v>
      </c>
      <c r="L256" s="21" t="s">
        <v>8</v>
      </c>
      <c r="N256" s="29" t="s">
        <v>7944</v>
      </c>
      <c r="O256" s="21" t="s">
        <v>1840</v>
      </c>
      <c r="P256" s="21" t="s">
        <v>1838</v>
      </c>
      <c r="Q256" s="21"/>
    </row>
    <row r="257" spans="1:17" s="18" customFormat="1" ht="112" x14ac:dyDescent="0.2">
      <c r="A257" s="20">
        <v>840</v>
      </c>
      <c r="B257" s="21" t="s">
        <v>4623</v>
      </c>
      <c r="C257" s="21" t="s">
        <v>4197</v>
      </c>
      <c r="D257" s="21" t="s">
        <v>67</v>
      </c>
      <c r="E257" s="21" t="s">
        <v>70</v>
      </c>
      <c r="F257" s="21" t="s">
        <v>9</v>
      </c>
      <c r="G257" s="21" t="s">
        <v>250</v>
      </c>
      <c r="H257" s="21" t="s">
        <v>11</v>
      </c>
      <c r="J257" s="20">
        <v>1476</v>
      </c>
      <c r="K257" s="22" t="s">
        <v>1839</v>
      </c>
      <c r="L257" s="21" t="s">
        <v>8</v>
      </c>
      <c r="M257" s="21" t="s">
        <v>54</v>
      </c>
      <c r="N257" s="29" t="s">
        <v>7943</v>
      </c>
      <c r="O257" s="21" t="s">
        <v>7778</v>
      </c>
      <c r="P257" s="21" t="s">
        <v>1838</v>
      </c>
      <c r="Q257" s="21"/>
    </row>
    <row r="258" spans="1:17" s="18" customFormat="1" ht="126" x14ac:dyDescent="0.2">
      <c r="A258" s="20">
        <v>841</v>
      </c>
      <c r="B258" s="21" t="s">
        <v>4624</v>
      </c>
      <c r="C258" s="21" t="s">
        <v>4197</v>
      </c>
      <c r="D258" s="21" t="s">
        <v>67</v>
      </c>
      <c r="E258" s="21" t="s">
        <v>3789</v>
      </c>
      <c r="F258" s="21" t="s">
        <v>9</v>
      </c>
      <c r="G258" s="21" t="s">
        <v>250</v>
      </c>
      <c r="H258" s="21" t="s">
        <v>11</v>
      </c>
      <c r="J258" s="20">
        <v>1476</v>
      </c>
      <c r="K258" s="22" t="s">
        <v>1839</v>
      </c>
      <c r="L258" s="21" t="s">
        <v>8</v>
      </c>
      <c r="M258" s="21" t="s">
        <v>54</v>
      </c>
      <c r="N258" s="29" t="s">
        <v>8263</v>
      </c>
      <c r="O258" s="21" t="s">
        <v>7779</v>
      </c>
      <c r="P258" s="21" t="s">
        <v>1838</v>
      </c>
      <c r="Q258" s="21"/>
    </row>
    <row r="259" spans="1:17" s="18" customFormat="1" ht="112" x14ac:dyDescent="0.2">
      <c r="A259" s="20">
        <v>842</v>
      </c>
      <c r="B259" s="21" t="s">
        <v>6556</v>
      </c>
      <c r="C259" s="21" t="s">
        <v>4246</v>
      </c>
      <c r="D259" s="21" t="s">
        <v>67</v>
      </c>
      <c r="E259" s="21" t="s">
        <v>311</v>
      </c>
      <c r="F259" s="21" t="s">
        <v>9</v>
      </c>
      <c r="G259" s="21" t="s">
        <v>250</v>
      </c>
      <c r="H259" s="21" t="s">
        <v>11</v>
      </c>
      <c r="J259" s="20">
        <v>1476</v>
      </c>
      <c r="K259" s="22" t="s">
        <v>1839</v>
      </c>
      <c r="L259" s="21" t="s">
        <v>8</v>
      </c>
      <c r="M259" s="21" t="s">
        <v>54</v>
      </c>
      <c r="N259" s="31" t="s">
        <v>7944</v>
      </c>
      <c r="O259" s="21" t="s">
        <v>1840</v>
      </c>
      <c r="P259" s="21" t="s">
        <v>1838</v>
      </c>
      <c r="Q259" s="21"/>
    </row>
    <row r="260" spans="1:17" s="18" customFormat="1" ht="112" x14ac:dyDescent="0.2">
      <c r="A260" s="20">
        <v>843</v>
      </c>
      <c r="B260" s="21" t="s">
        <v>6348</v>
      </c>
      <c r="C260" s="21" t="s">
        <v>4283</v>
      </c>
      <c r="D260" s="21" t="s">
        <v>67</v>
      </c>
      <c r="E260" s="21" t="s">
        <v>336</v>
      </c>
      <c r="F260" s="21" t="s">
        <v>9</v>
      </c>
      <c r="G260" s="21" t="s">
        <v>250</v>
      </c>
      <c r="H260" s="21" t="s">
        <v>11</v>
      </c>
      <c r="J260" s="20">
        <v>1476</v>
      </c>
      <c r="K260" s="22" t="s">
        <v>1839</v>
      </c>
      <c r="L260" s="21" t="s">
        <v>8</v>
      </c>
      <c r="M260" s="21" t="s">
        <v>54</v>
      </c>
      <c r="N260" s="29" t="s">
        <v>7944</v>
      </c>
      <c r="O260" s="21" t="s">
        <v>1840</v>
      </c>
      <c r="P260" s="21" t="s">
        <v>1838</v>
      </c>
      <c r="Q260" s="21"/>
    </row>
    <row r="261" spans="1:17" s="18" customFormat="1" ht="112" x14ac:dyDescent="0.2">
      <c r="A261" s="20">
        <v>844</v>
      </c>
      <c r="B261" s="21" t="s">
        <v>6010</v>
      </c>
      <c r="C261" s="21" t="s">
        <v>4195</v>
      </c>
      <c r="D261" s="21" t="s">
        <v>67</v>
      </c>
      <c r="E261" s="21" t="s">
        <v>716</v>
      </c>
      <c r="F261" s="21" t="s">
        <v>9</v>
      </c>
      <c r="G261" s="21" t="s">
        <v>250</v>
      </c>
      <c r="H261" s="21" t="s">
        <v>11</v>
      </c>
      <c r="J261" s="20">
        <v>1476</v>
      </c>
      <c r="K261" s="22" t="s">
        <v>1839</v>
      </c>
      <c r="L261" s="21" t="s">
        <v>8</v>
      </c>
      <c r="M261" s="21" t="s">
        <v>54</v>
      </c>
      <c r="N261" s="29" t="s">
        <v>7944</v>
      </c>
      <c r="O261" s="21" t="s">
        <v>1840</v>
      </c>
      <c r="P261" s="21" t="s">
        <v>1838</v>
      </c>
      <c r="Q261" s="21"/>
    </row>
    <row r="262" spans="1:17" s="18" customFormat="1" ht="98" x14ac:dyDescent="0.2">
      <c r="A262" s="20">
        <v>1518</v>
      </c>
      <c r="B262" s="21" t="s">
        <v>6008</v>
      </c>
      <c r="C262" s="21" t="s">
        <v>5562</v>
      </c>
      <c r="D262" s="21" t="s">
        <v>1824</v>
      </c>
      <c r="F262" s="21" t="s">
        <v>9</v>
      </c>
      <c r="G262" s="21" t="s">
        <v>1825</v>
      </c>
      <c r="H262" s="21" t="s">
        <v>19</v>
      </c>
      <c r="J262" s="20">
        <v>1476</v>
      </c>
      <c r="K262" s="22" t="s">
        <v>1827</v>
      </c>
      <c r="L262" s="21" t="s">
        <v>8</v>
      </c>
      <c r="N262" s="29" t="s">
        <v>7945</v>
      </c>
      <c r="O262" s="21" t="s">
        <v>1828</v>
      </c>
      <c r="P262" s="21" t="s">
        <v>1826</v>
      </c>
    </row>
    <row r="263" spans="1:17" s="18" customFormat="1" ht="70" x14ac:dyDescent="0.2">
      <c r="A263" s="20">
        <v>3</v>
      </c>
      <c r="B263" s="21" t="s">
        <v>4625</v>
      </c>
      <c r="C263" s="21" t="s">
        <v>4627</v>
      </c>
      <c r="D263" s="21" t="s">
        <v>887</v>
      </c>
      <c r="F263" s="21" t="s">
        <v>9</v>
      </c>
      <c r="G263" s="21" t="s">
        <v>59</v>
      </c>
      <c r="H263" s="21" t="s">
        <v>11</v>
      </c>
      <c r="J263" s="20">
        <v>1477</v>
      </c>
      <c r="K263" s="22" t="s">
        <v>2192</v>
      </c>
      <c r="L263" s="21" t="s">
        <v>8</v>
      </c>
      <c r="N263" s="29" t="s">
        <v>8264</v>
      </c>
      <c r="O263" s="21" t="s">
        <v>2193</v>
      </c>
      <c r="P263" s="21" t="s">
        <v>2191</v>
      </c>
      <c r="Q263" s="21"/>
    </row>
    <row r="264" spans="1:17" s="18" customFormat="1" ht="98" x14ac:dyDescent="0.2">
      <c r="A264" s="20">
        <v>4</v>
      </c>
      <c r="B264" s="21" t="s">
        <v>4626</v>
      </c>
      <c r="C264" s="21" t="s">
        <v>4627</v>
      </c>
      <c r="D264" s="21" t="s">
        <v>762</v>
      </c>
      <c r="F264" s="21" t="s">
        <v>9</v>
      </c>
      <c r="G264" s="21" t="s">
        <v>59</v>
      </c>
      <c r="H264" s="21" t="s">
        <v>11</v>
      </c>
      <c r="J264" s="20">
        <v>1477</v>
      </c>
      <c r="K264" s="22" t="s">
        <v>764</v>
      </c>
      <c r="L264" s="21" t="s">
        <v>8</v>
      </c>
      <c r="M264" s="21" t="s">
        <v>766</v>
      </c>
      <c r="N264" s="29" t="s">
        <v>7706</v>
      </c>
      <c r="O264" s="21" t="s">
        <v>765</v>
      </c>
      <c r="P264" s="21" t="s">
        <v>763</v>
      </c>
      <c r="Q264" s="21"/>
    </row>
    <row r="265" spans="1:17" s="18" customFormat="1" ht="42" x14ac:dyDescent="0.2">
      <c r="A265" s="20">
        <v>5</v>
      </c>
      <c r="B265" s="21" t="s">
        <v>4628</v>
      </c>
      <c r="C265" s="21" t="s">
        <v>4195</v>
      </c>
      <c r="D265" s="21" t="s">
        <v>2823</v>
      </c>
      <c r="F265" s="21" t="s">
        <v>9</v>
      </c>
      <c r="G265" s="21" t="s">
        <v>59</v>
      </c>
      <c r="H265" s="21" t="s">
        <v>11</v>
      </c>
      <c r="J265" s="20">
        <v>1477</v>
      </c>
      <c r="K265" s="22" t="s">
        <v>2825</v>
      </c>
      <c r="L265" s="21" t="s">
        <v>8</v>
      </c>
      <c r="N265" s="29" t="s">
        <v>7946</v>
      </c>
      <c r="O265" s="21" t="s">
        <v>2826</v>
      </c>
      <c r="P265" s="21" t="s">
        <v>2824</v>
      </c>
    </row>
    <row r="266" spans="1:17" s="18" customFormat="1" ht="42" x14ac:dyDescent="0.2">
      <c r="A266" s="20">
        <v>6</v>
      </c>
      <c r="B266" s="21" t="s">
        <v>4629</v>
      </c>
      <c r="C266" s="21" t="s">
        <v>4195</v>
      </c>
      <c r="D266" s="21" t="s">
        <v>2823</v>
      </c>
      <c r="F266" s="21" t="s">
        <v>9</v>
      </c>
      <c r="G266" s="21" t="s">
        <v>59</v>
      </c>
      <c r="H266" s="21" t="s">
        <v>11</v>
      </c>
      <c r="J266" s="20">
        <v>1477</v>
      </c>
      <c r="K266" s="22" t="s">
        <v>2825</v>
      </c>
      <c r="L266" s="21" t="s">
        <v>8</v>
      </c>
      <c r="N266" s="29" t="s">
        <v>7946</v>
      </c>
      <c r="O266" s="21" t="s">
        <v>2826</v>
      </c>
      <c r="P266" s="21" t="s">
        <v>2824</v>
      </c>
      <c r="Q266" s="21"/>
    </row>
    <row r="267" spans="1:17" s="18" customFormat="1" ht="56" x14ac:dyDescent="0.2">
      <c r="A267" s="20">
        <v>1783</v>
      </c>
      <c r="B267" s="21" t="s">
        <v>6246</v>
      </c>
      <c r="C267" s="21" t="s">
        <v>5958</v>
      </c>
      <c r="D267" s="21" t="s">
        <v>4630</v>
      </c>
      <c r="F267" s="21" t="s">
        <v>9</v>
      </c>
      <c r="G267" s="21" t="s">
        <v>8222</v>
      </c>
      <c r="H267" s="18" t="s">
        <v>11</v>
      </c>
      <c r="J267" s="20">
        <v>1477</v>
      </c>
      <c r="L267" s="21" t="s">
        <v>16</v>
      </c>
      <c r="N267" s="29" t="s">
        <v>6688</v>
      </c>
      <c r="O267" s="21" t="s">
        <v>4632</v>
      </c>
      <c r="P267" s="21" t="s">
        <v>4631</v>
      </c>
      <c r="Q267" s="21"/>
    </row>
    <row r="268" spans="1:17" s="18" customFormat="1" ht="112" x14ac:dyDescent="0.2">
      <c r="A268" s="20">
        <v>1520</v>
      </c>
      <c r="B268" s="21" t="s">
        <v>6008</v>
      </c>
      <c r="C268" s="21" t="s">
        <v>4835</v>
      </c>
      <c r="D268" s="21" t="s">
        <v>67</v>
      </c>
      <c r="E268" s="21" t="s">
        <v>79</v>
      </c>
      <c r="F268" s="21" t="s">
        <v>9</v>
      </c>
      <c r="G268" s="21" t="s">
        <v>1829</v>
      </c>
      <c r="H268" s="21" t="s">
        <v>47</v>
      </c>
      <c r="I268" s="21" t="s">
        <v>87</v>
      </c>
      <c r="J268" s="20">
        <v>1478</v>
      </c>
      <c r="K268" s="22" t="s">
        <v>1831</v>
      </c>
      <c r="L268" s="21" t="s">
        <v>8</v>
      </c>
      <c r="N268" s="29" t="s">
        <v>8294</v>
      </c>
      <c r="O268" s="21" t="s">
        <v>4642</v>
      </c>
      <c r="P268" s="21" t="s">
        <v>1830</v>
      </c>
      <c r="Q268" s="21"/>
    </row>
    <row r="269" spans="1:17" s="18" customFormat="1" ht="42" x14ac:dyDescent="0.2">
      <c r="A269" s="20">
        <v>529</v>
      </c>
      <c r="B269" s="21" t="s">
        <v>6354</v>
      </c>
      <c r="C269" s="21" t="s">
        <v>4195</v>
      </c>
      <c r="E269" s="21" t="s">
        <v>841</v>
      </c>
      <c r="F269" s="21" t="s">
        <v>9</v>
      </c>
      <c r="G269" s="21" t="s">
        <v>22</v>
      </c>
      <c r="H269" s="21" t="s">
        <v>11</v>
      </c>
      <c r="J269" s="20">
        <v>1478</v>
      </c>
      <c r="K269" s="22" t="s">
        <v>2074</v>
      </c>
      <c r="L269" s="21" t="s">
        <v>8</v>
      </c>
      <c r="N269" s="29" t="s">
        <v>7947</v>
      </c>
      <c r="O269" s="21" t="s">
        <v>82</v>
      </c>
      <c r="P269" s="21" t="s">
        <v>2073</v>
      </c>
      <c r="Q269" s="21"/>
    </row>
    <row r="270" spans="1:17" s="18" customFormat="1" ht="42" x14ac:dyDescent="0.2">
      <c r="A270" s="20">
        <v>530</v>
      </c>
      <c r="B270" s="21" t="s">
        <v>4636</v>
      </c>
      <c r="C270" s="21" t="s">
        <v>4197</v>
      </c>
      <c r="E270" s="21" t="s">
        <v>79</v>
      </c>
      <c r="F270" s="21" t="s">
        <v>9</v>
      </c>
      <c r="G270" s="21" t="s">
        <v>22</v>
      </c>
      <c r="H270" s="21" t="s">
        <v>11</v>
      </c>
      <c r="J270" s="20">
        <v>1478</v>
      </c>
      <c r="K270" s="22" t="s">
        <v>2074</v>
      </c>
      <c r="L270" s="21" t="s">
        <v>8</v>
      </c>
      <c r="N270" s="29" t="s">
        <v>7947</v>
      </c>
      <c r="O270" s="21" t="s">
        <v>82</v>
      </c>
      <c r="P270" s="21" t="s">
        <v>2073</v>
      </c>
      <c r="Q270" s="21"/>
    </row>
    <row r="271" spans="1:17" s="18" customFormat="1" ht="42" x14ac:dyDescent="0.2">
      <c r="A271" s="20">
        <v>531</v>
      </c>
      <c r="B271" s="21" t="s">
        <v>4622</v>
      </c>
      <c r="C271" s="21" t="s">
        <v>4835</v>
      </c>
      <c r="F271" s="21" t="s">
        <v>9</v>
      </c>
      <c r="G271" s="21" t="s">
        <v>22</v>
      </c>
      <c r="H271" s="21" t="s">
        <v>11</v>
      </c>
      <c r="J271" s="20">
        <v>1478</v>
      </c>
      <c r="K271" s="22" t="s">
        <v>2074</v>
      </c>
      <c r="L271" s="21" t="s">
        <v>8</v>
      </c>
      <c r="N271" s="29" t="s">
        <v>7947</v>
      </c>
      <c r="O271" s="21" t="s">
        <v>82</v>
      </c>
      <c r="P271" s="21" t="s">
        <v>2073</v>
      </c>
      <c r="Q271" s="21"/>
    </row>
    <row r="272" spans="1:17" s="18" customFormat="1" ht="42" x14ac:dyDescent="0.2">
      <c r="A272" s="20">
        <v>532</v>
      </c>
      <c r="B272" s="21" t="s">
        <v>4637</v>
      </c>
      <c r="C272" s="21" t="s">
        <v>4197</v>
      </c>
      <c r="F272" s="21" t="s">
        <v>9</v>
      </c>
      <c r="G272" s="21" t="s">
        <v>22</v>
      </c>
      <c r="H272" s="21" t="s">
        <v>11</v>
      </c>
      <c r="J272" s="20">
        <v>1478</v>
      </c>
      <c r="K272" s="22" t="s">
        <v>2074</v>
      </c>
      <c r="L272" s="21" t="s">
        <v>8</v>
      </c>
      <c r="N272" s="29" t="s">
        <v>7947</v>
      </c>
      <c r="O272" s="21" t="s">
        <v>82</v>
      </c>
      <c r="P272" s="21" t="s">
        <v>2073</v>
      </c>
      <c r="Q272" s="21"/>
    </row>
    <row r="273" spans="1:17" s="18" customFormat="1" ht="48" x14ac:dyDescent="0.2">
      <c r="A273" s="20">
        <v>534</v>
      </c>
      <c r="B273" s="21" t="s">
        <v>4639</v>
      </c>
      <c r="C273" s="21" t="s">
        <v>4283</v>
      </c>
      <c r="D273" s="21" t="s">
        <v>78</v>
      </c>
      <c r="E273" s="21" t="s">
        <v>79</v>
      </c>
      <c r="F273" s="21" t="s">
        <v>9</v>
      </c>
      <c r="G273" s="21" t="s">
        <v>22</v>
      </c>
      <c r="H273" s="21" t="s">
        <v>11</v>
      </c>
      <c r="J273" s="20">
        <v>1478</v>
      </c>
      <c r="K273" s="22" t="s">
        <v>81</v>
      </c>
      <c r="L273" s="21" t="s">
        <v>8</v>
      </c>
      <c r="N273" s="29" t="s">
        <v>7948</v>
      </c>
      <c r="O273" s="21" t="s">
        <v>82</v>
      </c>
      <c r="P273" s="21" t="s">
        <v>80</v>
      </c>
      <c r="Q273" s="21"/>
    </row>
    <row r="274" spans="1:17" s="18" customFormat="1" ht="48" x14ac:dyDescent="0.2">
      <c r="A274" s="20">
        <v>533</v>
      </c>
      <c r="B274" s="21" t="s">
        <v>4638</v>
      </c>
      <c r="C274" s="21" t="s">
        <v>4283</v>
      </c>
      <c r="D274" s="21" t="s">
        <v>20</v>
      </c>
      <c r="E274" s="21" t="s">
        <v>237</v>
      </c>
      <c r="F274" s="21" t="s">
        <v>9</v>
      </c>
      <c r="G274" s="21" t="s">
        <v>22</v>
      </c>
      <c r="H274" s="21" t="s">
        <v>11</v>
      </c>
      <c r="J274" s="20">
        <v>1478</v>
      </c>
      <c r="K274" s="22" t="s">
        <v>501</v>
      </c>
      <c r="L274" s="21" t="s">
        <v>8</v>
      </c>
      <c r="N274" s="29" t="s">
        <v>7949</v>
      </c>
      <c r="O274" s="21" t="s">
        <v>82</v>
      </c>
      <c r="P274" s="21" t="s">
        <v>500</v>
      </c>
      <c r="Q274" s="21"/>
    </row>
    <row r="275" spans="1:17" s="18" customFormat="1" ht="126" x14ac:dyDescent="0.2">
      <c r="A275" s="20">
        <v>845</v>
      </c>
      <c r="B275" s="21" t="s">
        <v>5914</v>
      </c>
      <c r="C275" s="21" t="s">
        <v>4232</v>
      </c>
      <c r="D275" s="21" t="s">
        <v>67</v>
      </c>
      <c r="E275" s="21" t="s">
        <v>1455</v>
      </c>
      <c r="F275" s="21" t="s">
        <v>9</v>
      </c>
      <c r="G275" s="21" t="s">
        <v>8222</v>
      </c>
      <c r="H275" s="21" t="s">
        <v>11</v>
      </c>
      <c r="J275" s="20">
        <v>1478</v>
      </c>
      <c r="K275" s="22" t="s">
        <v>1457</v>
      </c>
      <c r="L275" s="21" t="s">
        <v>8</v>
      </c>
      <c r="N275" s="29" t="s">
        <v>8265</v>
      </c>
      <c r="O275" s="21" t="s">
        <v>1458</v>
      </c>
      <c r="P275" s="21" t="s">
        <v>1456</v>
      </c>
      <c r="Q275" s="21"/>
    </row>
    <row r="276" spans="1:17" s="18" customFormat="1" ht="42" x14ac:dyDescent="0.2">
      <c r="A276" s="20">
        <v>535</v>
      </c>
      <c r="B276" s="21" t="s">
        <v>4640</v>
      </c>
      <c r="C276" s="21" t="s">
        <v>4197</v>
      </c>
      <c r="D276" s="21" t="s">
        <v>647</v>
      </c>
      <c r="F276" s="21" t="s">
        <v>9</v>
      </c>
      <c r="G276" s="21" t="s">
        <v>22</v>
      </c>
      <c r="H276" s="21" t="s">
        <v>11</v>
      </c>
      <c r="J276" s="20">
        <v>1478</v>
      </c>
      <c r="K276" s="22" t="s">
        <v>649</v>
      </c>
      <c r="L276" s="21" t="s">
        <v>8</v>
      </c>
      <c r="N276" s="29" t="s">
        <v>7708</v>
      </c>
      <c r="O276" s="21" t="s">
        <v>650</v>
      </c>
      <c r="P276" s="21" t="s">
        <v>648</v>
      </c>
      <c r="Q276" s="21"/>
    </row>
    <row r="277" spans="1:17" s="18" customFormat="1" ht="84" x14ac:dyDescent="0.2">
      <c r="A277" s="20">
        <v>1098</v>
      </c>
      <c r="B277" s="21" t="s">
        <v>4641</v>
      </c>
      <c r="C277" s="21" t="s">
        <v>4232</v>
      </c>
      <c r="F277" s="21" t="s">
        <v>9</v>
      </c>
      <c r="G277" s="21" t="s">
        <v>250</v>
      </c>
      <c r="H277" s="21" t="s">
        <v>11</v>
      </c>
      <c r="J277" s="20">
        <v>1478</v>
      </c>
      <c r="K277" s="22" t="s">
        <v>553</v>
      </c>
      <c r="N277" s="29" t="s">
        <v>7959</v>
      </c>
      <c r="O277" s="21" t="s">
        <v>554</v>
      </c>
      <c r="P277" s="21" t="s">
        <v>552</v>
      </c>
      <c r="Q277" s="21"/>
    </row>
    <row r="278" spans="1:17" s="18" customFormat="1" ht="56" x14ac:dyDescent="0.2">
      <c r="A278" s="20">
        <v>9</v>
      </c>
      <c r="B278" s="21" t="s">
        <v>4633</v>
      </c>
      <c r="C278" s="21" t="s">
        <v>4592</v>
      </c>
      <c r="D278" s="21" t="s">
        <v>4140</v>
      </c>
      <c r="F278" s="21" t="s">
        <v>9</v>
      </c>
      <c r="G278" s="21" t="s">
        <v>59</v>
      </c>
      <c r="H278" s="21" t="s">
        <v>11</v>
      </c>
      <c r="J278" s="20">
        <v>1478</v>
      </c>
      <c r="K278" s="22" t="s">
        <v>4142</v>
      </c>
      <c r="L278" s="21" t="s">
        <v>8</v>
      </c>
      <c r="M278" s="18" t="s">
        <v>446</v>
      </c>
      <c r="N278" s="29" t="s">
        <v>7707</v>
      </c>
      <c r="O278" s="21" t="s">
        <v>2826</v>
      </c>
      <c r="P278" s="21" t="s">
        <v>4141</v>
      </c>
      <c r="Q278" s="21"/>
    </row>
    <row r="279" spans="1:17" s="18" customFormat="1" ht="98" x14ac:dyDescent="0.2">
      <c r="A279" s="20">
        <v>10</v>
      </c>
      <c r="B279" s="21" t="s">
        <v>4634</v>
      </c>
      <c r="C279" s="21" t="s">
        <v>4283</v>
      </c>
      <c r="D279" s="21" t="s">
        <v>639</v>
      </c>
      <c r="E279" s="21" t="s">
        <v>265</v>
      </c>
      <c r="F279" s="21" t="s">
        <v>9</v>
      </c>
      <c r="G279" s="21" t="s">
        <v>59</v>
      </c>
      <c r="H279" s="21" t="s">
        <v>11</v>
      </c>
      <c r="J279" s="20">
        <v>1478</v>
      </c>
      <c r="K279" s="22" t="s">
        <v>2749</v>
      </c>
      <c r="L279" s="21" t="s">
        <v>8</v>
      </c>
      <c r="M279" s="21" t="s">
        <v>446</v>
      </c>
      <c r="N279" s="29" t="s">
        <v>8014</v>
      </c>
      <c r="O279" s="21" t="s">
        <v>2311</v>
      </c>
      <c r="P279" s="21" t="s">
        <v>2748</v>
      </c>
      <c r="Q279" s="21"/>
    </row>
    <row r="280" spans="1:17" s="18" customFormat="1" ht="98" x14ac:dyDescent="0.2">
      <c r="A280" s="20">
        <v>11</v>
      </c>
      <c r="B280" s="21" t="s">
        <v>4635</v>
      </c>
      <c r="C280" s="21" t="s">
        <v>4342</v>
      </c>
      <c r="D280" s="21" t="s">
        <v>639</v>
      </c>
      <c r="E280" s="21" t="s">
        <v>108</v>
      </c>
      <c r="F280" s="21" t="s">
        <v>9</v>
      </c>
      <c r="G280" s="21" t="s">
        <v>59</v>
      </c>
      <c r="H280" s="21" t="s">
        <v>11</v>
      </c>
      <c r="J280" s="20">
        <v>1478</v>
      </c>
      <c r="K280" s="22" t="s">
        <v>2749</v>
      </c>
      <c r="L280" s="21" t="s">
        <v>8</v>
      </c>
      <c r="M280" s="21" t="s">
        <v>446</v>
      </c>
      <c r="N280" s="29" t="s">
        <v>8015</v>
      </c>
      <c r="O280" s="21" t="s">
        <v>2311</v>
      </c>
      <c r="P280" s="21" t="s">
        <v>2748</v>
      </c>
      <c r="Q280" s="21"/>
    </row>
    <row r="281" spans="1:17" s="18" customFormat="1" ht="42" x14ac:dyDescent="0.2">
      <c r="A281" s="20">
        <v>536</v>
      </c>
      <c r="B281" s="21" t="s">
        <v>4655</v>
      </c>
      <c r="C281" s="21" t="s">
        <v>4197</v>
      </c>
      <c r="D281" s="21" t="s">
        <v>2423</v>
      </c>
      <c r="E281" s="21" t="s">
        <v>89</v>
      </c>
      <c r="F281" s="21" t="s">
        <v>9</v>
      </c>
      <c r="G281" s="21" t="s">
        <v>22</v>
      </c>
      <c r="H281" s="21" t="s">
        <v>11</v>
      </c>
      <c r="J281" s="20">
        <v>1479</v>
      </c>
      <c r="K281" s="22" t="s">
        <v>2425</v>
      </c>
      <c r="L281" s="21" t="s">
        <v>8</v>
      </c>
      <c r="N281" s="29" t="s">
        <v>7950</v>
      </c>
      <c r="O281" s="21" t="s">
        <v>650</v>
      </c>
      <c r="P281" s="21" t="s">
        <v>2424</v>
      </c>
      <c r="Q281" s="21"/>
    </row>
    <row r="282" spans="1:17" s="18" customFormat="1" ht="56" x14ac:dyDescent="0.2">
      <c r="A282" s="20">
        <v>12</v>
      </c>
      <c r="B282" s="21" t="s">
        <v>4643</v>
      </c>
      <c r="C282" s="21" t="s">
        <v>4405</v>
      </c>
      <c r="D282" s="21" t="s">
        <v>1227</v>
      </c>
      <c r="E282" s="21" t="s">
        <v>605</v>
      </c>
      <c r="F282" s="21" t="s">
        <v>9</v>
      </c>
      <c r="G282" s="21" t="s">
        <v>59</v>
      </c>
      <c r="H282" s="21" t="s">
        <v>11</v>
      </c>
      <c r="J282" s="20">
        <v>1479</v>
      </c>
      <c r="K282" s="22" t="s">
        <v>2310</v>
      </c>
      <c r="L282" s="21" t="s">
        <v>8</v>
      </c>
      <c r="N282" s="29" t="s">
        <v>7709</v>
      </c>
      <c r="O282" s="21" t="s">
        <v>2311</v>
      </c>
      <c r="P282" s="21" t="s">
        <v>2309</v>
      </c>
      <c r="Q282" s="21"/>
    </row>
    <row r="283" spans="1:17" s="18" customFormat="1" ht="56" x14ac:dyDescent="0.2">
      <c r="A283" s="20">
        <v>13</v>
      </c>
      <c r="B283" s="21" t="s">
        <v>4644</v>
      </c>
      <c r="C283" s="21" t="s">
        <v>4246</v>
      </c>
      <c r="D283" s="21" t="s">
        <v>639</v>
      </c>
      <c r="E283" s="21" t="s">
        <v>265</v>
      </c>
      <c r="F283" s="21" t="s">
        <v>9</v>
      </c>
      <c r="G283" s="21" t="s">
        <v>59</v>
      </c>
      <c r="H283" s="21" t="s">
        <v>11</v>
      </c>
      <c r="J283" s="20">
        <v>1479</v>
      </c>
      <c r="K283" s="22" t="s">
        <v>3796</v>
      </c>
      <c r="L283" s="21" t="s">
        <v>8</v>
      </c>
      <c r="N283" s="29" t="s">
        <v>7960</v>
      </c>
      <c r="O283" s="21" t="s">
        <v>3797</v>
      </c>
      <c r="P283" s="21" t="s">
        <v>3795</v>
      </c>
      <c r="Q283" s="21"/>
    </row>
    <row r="284" spans="1:17" s="18" customFormat="1" ht="48" x14ac:dyDescent="0.2">
      <c r="A284" s="20">
        <v>537</v>
      </c>
      <c r="B284" s="21" t="s">
        <v>4656</v>
      </c>
      <c r="C284" s="21" t="s">
        <v>4197</v>
      </c>
      <c r="D284" s="21" t="s">
        <v>3893</v>
      </c>
      <c r="E284" s="21" t="s">
        <v>174</v>
      </c>
      <c r="F284" s="21" t="s">
        <v>9</v>
      </c>
      <c r="G284" s="21" t="s">
        <v>22</v>
      </c>
      <c r="H284" s="21" t="s">
        <v>11</v>
      </c>
      <c r="J284" s="20">
        <v>1479</v>
      </c>
      <c r="K284" s="22" t="s">
        <v>3895</v>
      </c>
      <c r="L284" s="21" t="s">
        <v>8</v>
      </c>
      <c r="N284" s="29" t="s">
        <v>6689</v>
      </c>
      <c r="O284" s="21" t="s">
        <v>650</v>
      </c>
      <c r="P284" s="21" t="s">
        <v>3894</v>
      </c>
      <c r="Q284" s="21"/>
    </row>
    <row r="285" spans="1:17" s="18" customFormat="1" ht="84" x14ac:dyDescent="0.2">
      <c r="A285" s="20">
        <v>16</v>
      </c>
      <c r="B285" s="21" t="s">
        <v>4645</v>
      </c>
      <c r="C285" s="21" t="s">
        <v>4646</v>
      </c>
      <c r="D285" s="21" t="s">
        <v>686</v>
      </c>
      <c r="F285" s="21" t="s">
        <v>9</v>
      </c>
      <c r="G285" s="21" t="s">
        <v>59</v>
      </c>
      <c r="H285" s="21" t="s">
        <v>11</v>
      </c>
      <c r="J285" s="20">
        <v>1479</v>
      </c>
      <c r="K285" s="22" t="s">
        <v>688</v>
      </c>
      <c r="L285" s="21" t="s">
        <v>8</v>
      </c>
      <c r="N285" s="29" t="s">
        <v>7710</v>
      </c>
      <c r="O285" s="21" t="s">
        <v>689</v>
      </c>
      <c r="P285" s="21" t="s">
        <v>687</v>
      </c>
      <c r="Q285" s="21"/>
    </row>
    <row r="286" spans="1:17" s="18" customFormat="1" ht="56" x14ac:dyDescent="0.2">
      <c r="A286" s="20">
        <v>17</v>
      </c>
      <c r="B286" s="21" t="s">
        <v>4647</v>
      </c>
      <c r="C286" s="21" t="s">
        <v>4197</v>
      </c>
      <c r="D286" s="21" t="s">
        <v>639</v>
      </c>
      <c r="F286" s="21" t="s">
        <v>9</v>
      </c>
      <c r="G286" s="21" t="s">
        <v>59</v>
      </c>
      <c r="H286" s="21" t="s">
        <v>11</v>
      </c>
      <c r="J286" s="20">
        <v>1479</v>
      </c>
      <c r="K286" s="22" t="s">
        <v>3126</v>
      </c>
      <c r="L286" s="21" t="s">
        <v>8</v>
      </c>
      <c r="M286" s="21" t="s">
        <v>54</v>
      </c>
      <c r="N286" s="29" t="s">
        <v>7780</v>
      </c>
      <c r="O286" s="21" t="s">
        <v>689</v>
      </c>
      <c r="P286" s="21" t="s">
        <v>3125</v>
      </c>
      <c r="Q286" s="21"/>
    </row>
    <row r="287" spans="1:17" s="18" customFormat="1" ht="42" x14ac:dyDescent="0.2">
      <c r="A287" s="20">
        <v>18</v>
      </c>
      <c r="B287" s="21" t="s">
        <v>4647</v>
      </c>
      <c r="C287" s="21" t="s">
        <v>4232</v>
      </c>
      <c r="D287" s="21" t="s">
        <v>639</v>
      </c>
      <c r="F287" s="21" t="s">
        <v>9</v>
      </c>
      <c r="G287" s="21" t="s">
        <v>59</v>
      </c>
      <c r="H287" s="21" t="s">
        <v>11</v>
      </c>
      <c r="J287" s="20">
        <v>1479</v>
      </c>
      <c r="K287" s="22" t="s">
        <v>3126</v>
      </c>
      <c r="L287" s="21" t="s">
        <v>8</v>
      </c>
      <c r="M287" s="21" t="s">
        <v>54</v>
      </c>
      <c r="N287" s="29" t="s">
        <v>7781</v>
      </c>
      <c r="O287" s="21" t="s">
        <v>689</v>
      </c>
      <c r="P287" s="21" t="s">
        <v>3125</v>
      </c>
      <c r="Q287" s="21"/>
    </row>
    <row r="288" spans="1:17" s="18" customFormat="1" ht="56" x14ac:dyDescent="0.2">
      <c r="A288" s="20">
        <v>19</v>
      </c>
      <c r="B288" s="21" t="s">
        <v>4648</v>
      </c>
      <c r="C288" s="21" t="s">
        <v>4649</v>
      </c>
      <c r="D288" s="21" t="s">
        <v>2069</v>
      </c>
      <c r="F288" s="21" t="s">
        <v>9</v>
      </c>
      <c r="G288" s="21" t="s">
        <v>59</v>
      </c>
      <c r="H288" s="21" t="s">
        <v>11</v>
      </c>
      <c r="J288" s="20">
        <v>1479</v>
      </c>
      <c r="K288" s="22" t="s">
        <v>2071</v>
      </c>
      <c r="L288" s="21" t="s">
        <v>8</v>
      </c>
      <c r="M288" s="21" t="s">
        <v>446</v>
      </c>
      <c r="N288" s="29" t="s">
        <v>7961</v>
      </c>
      <c r="O288" s="21" t="s">
        <v>2072</v>
      </c>
      <c r="P288" s="21" t="s">
        <v>2070</v>
      </c>
      <c r="Q288" s="21"/>
    </row>
    <row r="289" spans="1:17" s="18" customFormat="1" ht="70" x14ac:dyDescent="0.2">
      <c r="A289" s="20">
        <v>20</v>
      </c>
      <c r="B289" s="21" t="s">
        <v>4650</v>
      </c>
      <c r="C289" s="21" t="s">
        <v>4627</v>
      </c>
      <c r="D289" s="21" t="s">
        <v>639</v>
      </c>
      <c r="F289" s="21" t="s">
        <v>9</v>
      </c>
      <c r="G289" s="21" t="s">
        <v>59</v>
      </c>
      <c r="H289" s="21" t="s">
        <v>11</v>
      </c>
      <c r="J289" s="20">
        <v>1479</v>
      </c>
      <c r="K289" s="22" t="s">
        <v>641</v>
      </c>
      <c r="L289" s="21" t="s">
        <v>8</v>
      </c>
      <c r="M289" s="21" t="s">
        <v>54</v>
      </c>
      <c r="N289" s="29" t="s">
        <v>8016</v>
      </c>
      <c r="O289" s="21" t="s">
        <v>642</v>
      </c>
      <c r="P289" s="21" t="s">
        <v>640</v>
      </c>
      <c r="Q289" s="21"/>
    </row>
    <row r="290" spans="1:17" s="18" customFormat="1" ht="56" x14ac:dyDescent="0.2">
      <c r="A290" s="20">
        <v>21</v>
      </c>
      <c r="B290" s="21" t="s">
        <v>4651</v>
      </c>
      <c r="C290" s="21" t="s">
        <v>4224</v>
      </c>
      <c r="D290" s="21" t="s">
        <v>613</v>
      </c>
      <c r="F290" s="21" t="s">
        <v>9</v>
      </c>
      <c r="G290" s="21" t="s">
        <v>59</v>
      </c>
      <c r="H290" s="21" t="s">
        <v>11</v>
      </c>
      <c r="J290" s="20">
        <v>1479</v>
      </c>
      <c r="K290" s="22" t="s">
        <v>2701</v>
      </c>
      <c r="L290" s="21" t="s">
        <v>8</v>
      </c>
      <c r="N290" s="29" t="s">
        <v>7711</v>
      </c>
      <c r="O290" s="21" t="s">
        <v>642</v>
      </c>
      <c r="P290" s="21" t="s">
        <v>2700</v>
      </c>
      <c r="Q290" s="21"/>
    </row>
    <row r="291" spans="1:17" s="18" customFormat="1" ht="56" x14ac:dyDescent="0.2">
      <c r="A291" s="20">
        <v>22</v>
      </c>
      <c r="B291" s="21" t="s">
        <v>4652</v>
      </c>
      <c r="C291" s="21" t="s">
        <v>4589</v>
      </c>
      <c r="D291" s="21" t="s">
        <v>2827</v>
      </c>
      <c r="F291" s="21" t="s">
        <v>9</v>
      </c>
      <c r="G291" s="21" t="s">
        <v>59</v>
      </c>
      <c r="H291" s="21" t="s">
        <v>11</v>
      </c>
      <c r="J291" s="20">
        <v>1479</v>
      </c>
      <c r="K291" s="22" t="s">
        <v>2829</v>
      </c>
      <c r="L291" s="21" t="s">
        <v>8</v>
      </c>
      <c r="N291" s="29" t="s">
        <v>7712</v>
      </c>
      <c r="O291" s="21" t="s">
        <v>2830</v>
      </c>
      <c r="P291" s="21" t="s">
        <v>2828</v>
      </c>
    </row>
    <row r="292" spans="1:17" s="18" customFormat="1" ht="42" x14ac:dyDescent="0.2">
      <c r="A292" s="20">
        <v>538</v>
      </c>
      <c r="B292" s="21" t="s">
        <v>4657</v>
      </c>
      <c r="C292" s="21" t="s">
        <v>4197</v>
      </c>
      <c r="D292" s="21" t="s">
        <v>2615</v>
      </c>
      <c r="E292" s="21" t="s">
        <v>535</v>
      </c>
      <c r="F292" s="21" t="s">
        <v>9</v>
      </c>
      <c r="G292" s="21" t="s">
        <v>22</v>
      </c>
      <c r="H292" s="21" t="s">
        <v>11</v>
      </c>
      <c r="J292" s="20">
        <v>1479</v>
      </c>
      <c r="K292" s="22" t="s">
        <v>2617</v>
      </c>
      <c r="L292" s="21" t="s">
        <v>8</v>
      </c>
      <c r="N292" s="29" t="s">
        <v>7782</v>
      </c>
      <c r="O292" s="21" t="s">
        <v>2618</v>
      </c>
      <c r="P292" s="21" t="s">
        <v>2616</v>
      </c>
      <c r="Q292" s="21"/>
    </row>
    <row r="293" spans="1:17" s="18" customFormat="1" ht="70" x14ac:dyDescent="0.2">
      <c r="A293" s="20">
        <v>23</v>
      </c>
      <c r="B293" s="21" t="s">
        <v>4653</v>
      </c>
      <c r="C293" s="21" t="s">
        <v>4592</v>
      </c>
      <c r="D293" s="21" t="s">
        <v>2400</v>
      </c>
      <c r="F293" s="21" t="s">
        <v>9</v>
      </c>
      <c r="G293" s="21" t="s">
        <v>59</v>
      </c>
      <c r="H293" s="21" t="s">
        <v>11</v>
      </c>
      <c r="J293" s="20">
        <v>1479</v>
      </c>
      <c r="K293" s="22" t="s">
        <v>2402</v>
      </c>
      <c r="L293" s="21" t="s">
        <v>8</v>
      </c>
      <c r="N293" s="29" t="s">
        <v>7713</v>
      </c>
      <c r="O293" s="21" t="s">
        <v>2403</v>
      </c>
      <c r="P293" s="21" t="s">
        <v>2401</v>
      </c>
    </row>
    <row r="294" spans="1:17" s="18" customFormat="1" ht="70" x14ac:dyDescent="0.2">
      <c r="A294" s="20">
        <v>24</v>
      </c>
      <c r="B294" s="21" t="s">
        <v>4654</v>
      </c>
      <c r="C294" s="21" t="s">
        <v>4283</v>
      </c>
      <c r="D294" s="21" t="s">
        <v>872</v>
      </c>
      <c r="F294" s="21" t="s">
        <v>9</v>
      </c>
      <c r="G294" s="21" t="s">
        <v>59</v>
      </c>
      <c r="H294" s="21" t="s">
        <v>11</v>
      </c>
      <c r="J294" s="20">
        <v>1479</v>
      </c>
      <c r="K294" s="22" t="s">
        <v>874</v>
      </c>
      <c r="L294" s="21" t="s">
        <v>16</v>
      </c>
      <c r="M294" s="21" t="s">
        <v>876</v>
      </c>
      <c r="N294" s="29" t="s">
        <v>7714</v>
      </c>
      <c r="O294" s="21" t="s">
        <v>875</v>
      </c>
      <c r="P294" s="21" t="s">
        <v>873</v>
      </c>
    </row>
    <row r="295" spans="1:17" s="18" customFormat="1" ht="70" x14ac:dyDescent="0.2">
      <c r="A295" s="20">
        <v>14</v>
      </c>
      <c r="B295" s="21" t="s">
        <v>4658</v>
      </c>
      <c r="C295" s="21" t="s">
        <v>4283</v>
      </c>
      <c r="D295" s="21" t="s">
        <v>2958</v>
      </c>
      <c r="E295" s="21" t="s">
        <v>89</v>
      </c>
      <c r="F295" s="21" t="s">
        <v>9</v>
      </c>
      <c r="G295" s="21" t="s">
        <v>59</v>
      </c>
      <c r="H295" s="21" t="s">
        <v>11</v>
      </c>
      <c r="J295" s="20">
        <v>1480</v>
      </c>
      <c r="K295" s="22" t="s">
        <v>2960</v>
      </c>
      <c r="L295" s="21" t="s">
        <v>8</v>
      </c>
      <c r="M295" s="21" t="s">
        <v>446</v>
      </c>
      <c r="N295" s="29" t="s">
        <v>7783</v>
      </c>
      <c r="O295" s="21" t="s">
        <v>1090</v>
      </c>
      <c r="P295" s="21" t="s">
        <v>2959</v>
      </c>
      <c r="Q295" s="21"/>
    </row>
    <row r="296" spans="1:17" s="18" customFormat="1" ht="56" x14ac:dyDescent="0.2">
      <c r="A296" s="20">
        <v>15</v>
      </c>
      <c r="B296" s="21" t="s">
        <v>4659</v>
      </c>
      <c r="C296" s="21" t="s">
        <v>4283</v>
      </c>
      <c r="D296" s="21" t="s">
        <v>1087</v>
      </c>
      <c r="F296" s="21" t="s">
        <v>9</v>
      </c>
      <c r="G296" s="21" t="s">
        <v>59</v>
      </c>
      <c r="H296" s="21" t="s">
        <v>11</v>
      </c>
      <c r="J296" s="20">
        <v>1480</v>
      </c>
      <c r="K296" s="22" t="s">
        <v>1089</v>
      </c>
      <c r="L296" s="21" t="s">
        <v>8</v>
      </c>
      <c r="N296" s="29" t="s">
        <v>7715</v>
      </c>
      <c r="O296" s="21" t="s">
        <v>1090</v>
      </c>
      <c r="P296" s="21" t="s">
        <v>1088</v>
      </c>
      <c r="Q296" s="21"/>
    </row>
    <row r="297" spans="1:17" s="18" customFormat="1" ht="70" x14ac:dyDescent="0.2">
      <c r="A297" s="20">
        <v>1519</v>
      </c>
      <c r="B297" s="21" t="s">
        <v>4664</v>
      </c>
      <c r="C297" s="21" t="s">
        <v>4197</v>
      </c>
      <c r="D297" s="21" t="s">
        <v>461</v>
      </c>
      <c r="E297" s="21" t="s">
        <v>462</v>
      </c>
      <c r="F297" s="21" t="s">
        <v>9</v>
      </c>
      <c r="G297" s="21" t="s">
        <v>463</v>
      </c>
      <c r="H297" s="21" t="s">
        <v>47</v>
      </c>
      <c r="I297" s="21" t="s">
        <v>432</v>
      </c>
      <c r="J297" s="20">
        <v>1480</v>
      </c>
      <c r="K297" s="22" t="s">
        <v>465</v>
      </c>
      <c r="L297" s="21" t="s">
        <v>8</v>
      </c>
      <c r="N297" s="29" t="s">
        <v>8295</v>
      </c>
      <c r="O297" s="21" t="s">
        <v>7382</v>
      </c>
      <c r="P297" s="21" t="s">
        <v>464</v>
      </c>
      <c r="Q297" s="21"/>
    </row>
    <row r="298" spans="1:17" s="18" customFormat="1" ht="84" x14ac:dyDescent="0.2">
      <c r="A298" s="20">
        <v>539</v>
      </c>
      <c r="B298" s="21" t="s">
        <v>4660</v>
      </c>
      <c r="C298" s="21" t="s">
        <v>4283</v>
      </c>
      <c r="D298" s="21" t="s">
        <v>384</v>
      </c>
      <c r="E298" s="21" t="s">
        <v>7717</v>
      </c>
      <c r="F298" s="21" t="s">
        <v>9</v>
      </c>
      <c r="G298" s="21" t="s">
        <v>22</v>
      </c>
      <c r="H298" s="21" t="s">
        <v>11</v>
      </c>
      <c r="J298" s="20">
        <v>1480</v>
      </c>
      <c r="K298" s="22" t="s">
        <v>382</v>
      </c>
      <c r="L298" s="21" t="s">
        <v>8</v>
      </c>
      <c r="N298" s="29" t="s">
        <v>7716</v>
      </c>
      <c r="O298" s="21" t="s">
        <v>383</v>
      </c>
      <c r="P298" s="21" t="s">
        <v>381</v>
      </c>
      <c r="Q298" s="21"/>
    </row>
    <row r="299" spans="1:17" s="18" customFormat="1" ht="84" x14ac:dyDescent="0.2">
      <c r="A299" s="20">
        <v>540</v>
      </c>
      <c r="B299" s="21" t="s">
        <v>4660</v>
      </c>
      <c r="C299" s="21" t="s">
        <v>4661</v>
      </c>
      <c r="D299" s="21" t="s">
        <v>380</v>
      </c>
      <c r="E299" s="57" t="s">
        <v>8266</v>
      </c>
      <c r="F299" s="21" t="s">
        <v>335</v>
      </c>
      <c r="G299" s="21" t="s">
        <v>22</v>
      </c>
      <c r="H299" s="21" t="s">
        <v>11</v>
      </c>
      <c r="J299" s="20">
        <v>1480</v>
      </c>
      <c r="K299" s="22" t="s">
        <v>382</v>
      </c>
      <c r="L299" s="21" t="s">
        <v>8</v>
      </c>
      <c r="N299" s="29" t="s">
        <v>7716</v>
      </c>
      <c r="O299" s="21" t="s">
        <v>383</v>
      </c>
      <c r="P299" s="21" t="s">
        <v>381</v>
      </c>
      <c r="Q299" s="21"/>
    </row>
    <row r="300" spans="1:17" s="18" customFormat="1" ht="32" x14ac:dyDescent="0.2">
      <c r="A300" s="20">
        <v>541</v>
      </c>
      <c r="B300" s="21" t="s">
        <v>4662</v>
      </c>
      <c r="C300" s="21" t="s">
        <v>4197</v>
      </c>
      <c r="D300" s="21" t="s">
        <v>2613</v>
      </c>
      <c r="E300" s="21" t="s">
        <v>49</v>
      </c>
      <c r="F300" s="21" t="s">
        <v>9</v>
      </c>
      <c r="G300" s="21" t="s">
        <v>22</v>
      </c>
      <c r="H300" s="21" t="s">
        <v>11</v>
      </c>
      <c r="J300" s="20">
        <v>1480</v>
      </c>
      <c r="K300" s="58" t="s">
        <v>8267</v>
      </c>
      <c r="L300" s="21" t="s">
        <v>8</v>
      </c>
      <c r="N300" s="29" t="s">
        <v>6690</v>
      </c>
      <c r="O300" s="21" t="s">
        <v>383</v>
      </c>
      <c r="P300" s="21" t="s">
        <v>2614</v>
      </c>
      <c r="Q300" s="21"/>
    </row>
    <row r="301" spans="1:17" s="18" customFormat="1" ht="42" x14ac:dyDescent="0.2">
      <c r="A301" s="20">
        <v>544</v>
      </c>
      <c r="B301" s="21" t="s">
        <v>6037</v>
      </c>
      <c r="C301" s="21" t="s">
        <v>4283</v>
      </c>
      <c r="D301" s="21" t="s">
        <v>1965</v>
      </c>
      <c r="F301" s="21" t="s">
        <v>9</v>
      </c>
      <c r="G301" s="21" t="s">
        <v>22</v>
      </c>
      <c r="H301" s="21" t="s">
        <v>11</v>
      </c>
      <c r="J301" s="20">
        <v>1480</v>
      </c>
      <c r="K301" s="22" t="s">
        <v>1967</v>
      </c>
      <c r="L301" s="21" t="s">
        <v>8</v>
      </c>
      <c r="N301" s="29" t="s">
        <v>6691</v>
      </c>
      <c r="O301" s="21" t="s">
        <v>1659</v>
      </c>
      <c r="P301" s="21" t="s">
        <v>1966</v>
      </c>
    </row>
    <row r="302" spans="1:17" s="18" customFormat="1" ht="32" x14ac:dyDescent="0.2">
      <c r="A302" s="20">
        <v>1267</v>
      </c>
      <c r="B302" s="21" t="s">
        <v>4663</v>
      </c>
      <c r="C302" s="21" t="s">
        <v>4197</v>
      </c>
      <c r="D302" s="21" t="s">
        <v>67</v>
      </c>
      <c r="E302" s="21" t="s">
        <v>336</v>
      </c>
      <c r="F302" s="21" t="s">
        <v>9</v>
      </c>
      <c r="G302" s="21" t="s">
        <v>8222</v>
      </c>
      <c r="H302" s="21" t="s">
        <v>11</v>
      </c>
      <c r="J302" s="20">
        <v>1480</v>
      </c>
      <c r="L302" s="21" t="s">
        <v>24</v>
      </c>
      <c r="N302" s="29" t="s">
        <v>8268</v>
      </c>
      <c r="O302" s="21" t="s">
        <v>338</v>
      </c>
      <c r="P302" s="21" t="s">
        <v>337</v>
      </c>
    </row>
    <row r="303" spans="1:17" s="18" customFormat="1" ht="42" x14ac:dyDescent="0.2">
      <c r="A303" s="20">
        <v>1666</v>
      </c>
      <c r="B303" s="21" t="s">
        <v>5987</v>
      </c>
      <c r="C303" s="21" t="s">
        <v>4201</v>
      </c>
      <c r="D303" s="21" t="s">
        <v>67</v>
      </c>
      <c r="E303" s="21" t="s">
        <v>476</v>
      </c>
      <c r="F303" s="21" t="s">
        <v>335</v>
      </c>
      <c r="H303" s="21" t="s">
        <v>11</v>
      </c>
      <c r="J303" s="18">
        <v>1480</v>
      </c>
      <c r="L303" s="21" t="s">
        <v>24</v>
      </c>
      <c r="N303" s="29" t="s">
        <v>7962</v>
      </c>
      <c r="O303" s="21" t="s">
        <v>4203</v>
      </c>
      <c r="P303" s="21" t="s">
        <v>4202</v>
      </c>
    </row>
    <row r="304" spans="1:17" s="18" customFormat="1" ht="56" x14ac:dyDescent="0.2">
      <c r="A304" s="20">
        <v>1807</v>
      </c>
      <c r="B304" s="21" t="s">
        <v>5188</v>
      </c>
      <c r="C304" s="21" t="s">
        <v>4197</v>
      </c>
      <c r="F304" s="21" t="s">
        <v>9</v>
      </c>
      <c r="G304" s="21" t="s">
        <v>4212</v>
      </c>
      <c r="H304" s="21" t="s">
        <v>11</v>
      </c>
      <c r="J304" s="20">
        <v>1480</v>
      </c>
      <c r="L304" s="21" t="s">
        <v>24</v>
      </c>
      <c r="N304" s="29" t="s">
        <v>7963</v>
      </c>
      <c r="O304" s="21" t="s">
        <v>4666</v>
      </c>
      <c r="P304" s="21" t="s">
        <v>4665</v>
      </c>
      <c r="Q304" s="21"/>
    </row>
    <row r="305" spans="1:17" s="18" customFormat="1" ht="42" x14ac:dyDescent="0.2">
      <c r="A305" s="20">
        <v>1808</v>
      </c>
      <c r="B305" s="21" t="s">
        <v>6547</v>
      </c>
      <c r="C305" s="21" t="s">
        <v>4262</v>
      </c>
      <c r="D305" s="21" t="s">
        <v>3336</v>
      </c>
      <c r="F305" s="21" t="s">
        <v>9</v>
      </c>
      <c r="H305" s="21" t="s">
        <v>11</v>
      </c>
      <c r="J305" s="20">
        <v>1480</v>
      </c>
      <c r="L305" s="21" t="s">
        <v>24</v>
      </c>
      <c r="N305" s="29" t="s">
        <v>7964</v>
      </c>
      <c r="O305" s="21" t="s">
        <v>4668</v>
      </c>
      <c r="P305" s="21" t="s">
        <v>4667</v>
      </c>
      <c r="Q305" s="21"/>
    </row>
    <row r="306" spans="1:17" s="18" customFormat="1" ht="128" x14ac:dyDescent="0.2">
      <c r="A306" s="20">
        <v>1877</v>
      </c>
      <c r="B306" s="85" t="s">
        <v>8766</v>
      </c>
      <c r="C306" s="85" t="s">
        <v>4283</v>
      </c>
      <c r="D306" s="85" t="s">
        <v>6697</v>
      </c>
      <c r="E306" s="85" t="s">
        <v>55</v>
      </c>
      <c r="F306" s="85" t="s">
        <v>9</v>
      </c>
      <c r="G306" s="85" t="s">
        <v>250</v>
      </c>
      <c r="H306" s="85" t="s">
        <v>11</v>
      </c>
      <c r="I306" s="21"/>
      <c r="J306" s="20">
        <v>1480</v>
      </c>
      <c r="K306" s="22"/>
      <c r="L306" s="85" t="s">
        <v>24</v>
      </c>
      <c r="M306" s="21"/>
      <c r="N306" s="29" t="s">
        <v>8767</v>
      </c>
      <c r="O306" s="85" t="s">
        <v>8768</v>
      </c>
      <c r="P306" s="85" t="s">
        <v>8769</v>
      </c>
      <c r="Q306" s="21"/>
    </row>
    <row r="307" spans="1:17" s="18" customFormat="1" ht="80" x14ac:dyDescent="0.2">
      <c r="A307" s="20">
        <v>1521</v>
      </c>
      <c r="B307" s="21" t="s">
        <v>4215</v>
      </c>
      <c r="C307" s="21" t="s">
        <v>4232</v>
      </c>
      <c r="D307" s="21" t="s">
        <v>83</v>
      </c>
      <c r="E307" s="21" t="s">
        <v>49</v>
      </c>
      <c r="F307" s="21" t="s">
        <v>9</v>
      </c>
      <c r="G307" s="21" t="s">
        <v>84</v>
      </c>
      <c r="H307" s="21" t="s">
        <v>47</v>
      </c>
      <c r="I307" s="21" t="s">
        <v>87</v>
      </c>
      <c r="J307" s="20">
        <v>1481</v>
      </c>
      <c r="K307" s="22" t="s">
        <v>86</v>
      </c>
      <c r="L307" s="21" t="s">
        <v>16</v>
      </c>
      <c r="N307" s="29" t="s">
        <v>8296</v>
      </c>
      <c r="O307" s="59" t="s">
        <v>8269</v>
      </c>
      <c r="P307" s="21" t="s">
        <v>85</v>
      </c>
      <c r="Q307" s="21"/>
    </row>
    <row r="308" spans="1:17" s="18" customFormat="1" ht="140" x14ac:dyDescent="0.2">
      <c r="A308" s="20">
        <v>846</v>
      </c>
      <c r="B308" s="21" t="s">
        <v>6028</v>
      </c>
      <c r="C308" s="21" t="s">
        <v>4229</v>
      </c>
      <c r="D308" s="21" t="s">
        <v>67</v>
      </c>
      <c r="E308" s="21" t="s">
        <v>49</v>
      </c>
      <c r="F308" s="21" t="s">
        <v>9</v>
      </c>
      <c r="G308" s="21" t="s">
        <v>931</v>
      </c>
      <c r="H308" s="21" t="s">
        <v>525</v>
      </c>
      <c r="I308" s="21" t="s">
        <v>432</v>
      </c>
      <c r="J308" s="20">
        <v>1481</v>
      </c>
      <c r="K308" s="22" t="s">
        <v>1912</v>
      </c>
      <c r="L308" s="21" t="s">
        <v>8</v>
      </c>
      <c r="N308" s="29" t="s">
        <v>8297</v>
      </c>
      <c r="O308" s="59" t="s">
        <v>8270</v>
      </c>
      <c r="P308" s="21" t="s">
        <v>1911</v>
      </c>
      <c r="Q308" s="21"/>
    </row>
    <row r="309" spans="1:17" s="18" customFormat="1" ht="32" x14ac:dyDescent="0.2">
      <c r="A309" s="20">
        <v>545</v>
      </c>
      <c r="B309" s="21" t="s">
        <v>4669</v>
      </c>
      <c r="C309" s="21" t="s">
        <v>4197</v>
      </c>
      <c r="D309" s="21" t="s">
        <v>4028</v>
      </c>
      <c r="E309" s="21" t="s">
        <v>286</v>
      </c>
      <c r="F309" s="21" t="s">
        <v>9</v>
      </c>
      <c r="G309" s="21" t="s">
        <v>22</v>
      </c>
      <c r="H309" s="21" t="s">
        <v>11</v>
      </c>
      <c r="J309" s="20">
        <v>1481</v>
      </c>
      <c r="K309" s="22" t="s">
        <v>4030</v>
      </c>
      <c r="L309" s="21" t="s">
        <v>8</v>
      </c>
      <c r="N309" s="29" t="s">
        <v>6692</v>
      </c>
      <c r="O309" s="21" t="s">
        <v>1659</v>
      </c>
      <c r="P309" s="21" t="s">
        <v>4029</v>
      </c>
      <c r="Q309" s="21"/>
    </row>
    <row r="310" spans="1:17" s="18" customFormat="1" ht="32" x14ac:dyDescent="0.2">
      <c r="A310" s="20">
        <v>547</v>
      </c>
      <c r="B310" s="21" t="s">
        <v>5938</v>
      </c>
      <c r="C310" s="21" t="s">
        <v>4246</v>
      </c>
      <c r="D310" s="21" t="s">
        <v>1564</v>
      </c>
      <c r="F310" s="21" t="s">
        <v>9</v>
      </c>
      <c r="G310" s="21" t="s">
        <v>22</v>
      </c>
      <c r="H310" s="21" t="s">
        <v>11</v>
      </c>
      <c r="J310" s="20">
        <v>1481</v>
      </c>
      <c r="K310" s="22" t="s">
        <v>1566</v>
      </c>
      <c r="L310" s="21" t="s">
        <v>8</v>
      </c>
      <c r="N310" s="29" t="s">
        <v>6693</v>
      </c>
      <c r="O310" s="21" t="s">
        <v>1567</v>
      </c>
      <c r="P310" s="21" t="s">
        <v>1565</v>
      </c>
      <c r="Q310" s="21"/>
    </row>
    <row r="311" spans="1:17" s="18" customFormat="1" ht="42" x14ac:dyDescent="0.2">
      <c r="A311" s="20">
        <v>548</v>
      </c>
      <c r="B311" s="21" t="s">
        <v>6321</v>
      </c>
      <c r="C311" s="21" t="s">
        <v>4685</v>
      </c>
      <c r="D311" s="21" t="s">
        <v>1356</v>
      </c>
      <c r="E311" s="21" t="s">
        <v>307</v>
      </c>
      <c r="F311" s="21" t="s">
        <v>9</v>
      </c>
      <c r="G311" s="21" t="s">
        <v>22</v>
      </c>
      <c r="H311" s="21" t="s">
        <v>11</v>
      </c>
      <c r="J311" s="20">
        <v>1481</v>
      </c>
      <c r="K311" s="22" t="s">
        <v>3053</v>
      </c>
      <c r="L311" s="21" t="s">
        <v>8</v>
      </c>
      <c r="N311" s="29" t="s">
        <v>7965</v>
      </c>
      <c r="O311" s="21" t="s">
        <v>31</v>
      </c>
      <c r="P311" s="21" t="s">
        <v>3052</v>
      </c>
      <c r="Q311" s="21"/>
    </row>
    <row r="312" spans="1:17" s="18" customFormat="1" ht="42" x14ac:dyDescent="0.2">
      <c r="A312" s="20">
        <v>549</v>
      </c>
      <c r="B312" s="21" t="s">
        <v>4670</v>
      </c>
      <c r="C312" s="21" t="s">
        <v>4197</v>
      </c>
      <c r="D312" s="21" t="s">
        <v>610</v>
      </c>
      <c r="E312" s="21" t="s">
        <v>265</v>
      </c>
      <c r="F312" s="21" t="s">
        <v>9</v>
      </c>
      <c r="G312" s="21" t="s">
        <v>22</v>
      </c>
      <c r="H312" s="21" t="s">
        <v>11</v>
      </c>
      <c r="J312" s="20">
        <v>1481</v>
      </c>
      <c r="K312" s="22" t="s">
        <v>612</v>
      </c>
      <c r="L312" s="21" t="s">
        <v>8</v>
      </c>
      <c r="N312" s="29" t="s">
        <v>8017</v>
      </c>
      <c r="O312" s="21" t="s">
        <v>31</v>
      </c>
      <c r="P312" s="21" t="s">
        <v>611</v>
      </c>
      <c r="Q312" s="21"/>
    </row>
    <row r="313" spans="1:17" s="18" customFormat="1" ht="48" x14ac:dyDescent="0.2">
      <c r="A313" s="20">
        <v>550</v>
      </c>
      <c r="B313" s="21" t="s">
        <v>4671</v>
      </c>
      <c r="C313" s="21" t="s">
        <v>4283</v>
      </c>
      <c r="D313" s="21" t="s">
        <v>27</v>
      </c>
      <c r="E313" s="21" t="s">
        <v>28</v>
      </c>
      <c r="F313" s="21" t="s">
        <v>9</v>
      </c>
      <c r="G313" s="21" t="s">
        <v>22</v>
      </c>
      <c r="H313" s="21" t="s">
        <v>11</v>
      </c>
      <c r="J313" s="20">
        <v>1481</v>
      </c>
      <c r="K313" s="22" t="s">
        <v>30</v>
      </c>
      <c r="L313" s="21" t="s">
        <v>8</v>
      </c>
      <c r="N313" s="29" t="s">
        <v>6694</v>
      </c>
      <c r="O313" s="21" t="s">
        <v>31</v>
      </c>
      <c r="P313" s="21" t="s">
        <v>29</v>
      </c>
      <c r="Q313" s="21"/>
    </row>
    <row r="314" spans="1:17" s="18" customFormat="1" ht="32" x14ac:dyDescent="0.2">
      <c r="A314" s="20">
        <v>551</v>
      </c>
      <c r="B314" s="21" t="s">
        <v>6381</v>
      </c>
      <c r="C314" s="21" t="s">
        <v>4195</v>
      </c>
      <c r="D314" s="21" t="s">
        <v>3305</v>
      </c>
      <c r="E314" s="21" t="s">
        <v>265</v>
      </c>
      <c r="F314" s="21" t="s">
        <v>9</v>
      </c>
      <c r="G314" s="21" t="s">
        <v>22</v>
      </c>
      <c r="H314" s="21" t="s">
        <v>11</v>
      </c>
      <c r="J314" s="20">
        <v>1481</v>
      </c>
      <c r="K314" s="22" t="s">
        <v>3307</v>
      </c>
      <c r="L314" s="21" t="s">
        <v>8</v>
      </c>
      <c r="N314" s="29" t="s">
        <v>6695</v>
      </c>
      <c r="O314" s="21" t="s">
        <v>31</v>
      </c>
      <c r="P314" s="21" t="s">
        <v>3306</v>
      </c>
      <c r="Q314" s="21"/>
    </row>
    <row r="315" spans="1:17" s="18" customFormat="1" ht="56" x14ac:dyDescent="0.2">
      <c r="A315" s="20">
        <v>25</v>
      </c>
      <c r="B315" s="21" t="s">
        <v>4672</v>
      </c>
      <c r="C315" s="21" t="s">
        <v>4195</v>
      </c>
      <c r="D315" s="21" t="s">
        <v>902</v>
      </c>
      <c r="E315" s="21" t="s">
        <v>3183</v>
      </c>
      <c r="F315" s="21" t="s">
        <v>9</v>
      </c>
      <c r="G315" s="21" t="s">
        <v>59</v>
      </c>
      <c r="H315" s="21" t="s">
        <v>11</v>
      </c>
      <c r="J315" s="20">
        <v>1482</v>
      </c>
      <c r="K315" s="22" t="s">
        <v>3185</v>
      </c>
      <c r="L315" s="18" t="s">
        <v>8</v>
      </c>
      <c r="M315" s="18" t="s">
        <v>446</v>
      </c>
      <c r="N315" s="29" t="s">
        <v>7784</v>
      </c>
      <c r="O315" s="21" t="s">
        <v>2054</v>
      </c>
      <c r="P315" s="21" t="s">
        <v>3184</v>
      </c>
      <c r="Q315" s="21"/>
    </row>
    <row r="316" spans="1:17" s="18" customFormat="1" ht="32" x14ac:dyDescent="0.2">
      <c r="A316" s="20">
        <v>554</v>
      </c>
      <c r="B316" s="21" t="s">
        <v>6496</v>
      </c>
      <c r="C316" s="21" t="s">
        <v>4246</v>
      </c>
      <c r="D316" s="21" t="s">
        <v>3842</v>
      </c>
      <c r="E316" s="21" t="s">
        <v>1041</v>
      </c>
      <c r="F316" s="21" t="s">
        <v>9</v>
      </c>
      <c r="G316" s="21" t="s">
        <v>22</v>
      </c>
      <c r="H316" s="21" t="s">
        <v>11</v>
      </c>
      <c r="J316" s="20">
        <v>1482</v>
      </c>
      <c r="K316" s="22" t="s">
        <v>3844</v>
      </c>
      <c r="L316" s="21" t="s">
        <v>8</v>
      </c>
      <c r="N316" s="29" t="s">
        <v>6702</v>
      </c>
      <c r="O316" s="21" t="s">
        <v>2804</v>
      </c>
      <c r="P316" s="21" t="s">
        <v>3843</v>
      </c>
      <c r="Q316" s="21"/>
    </row>
    <row r="317" spans="1:17" s="18" customFormat="1" ht="42" x14ac:dyDescent="0.2">
      <c r="A317" s="20">
        <v>552</v>
      </c>
      <c r="B317" s="21" t="s">
        <v>6377</v>
      </c>
      <c r="C317" s="21" t="s">
        <v>4195</v>
      </c>
      <c r="D317" s="21" t="s">
        <v>3294</v>
      </c>
      <c r="E317" s="21" t="s">
        <v>3295</v>
      </c>
      <c r="F317" s="21" t="s">
        <v>9</v>
      </c>
      <c r="G317" s="21" t="s">
        <v>22</v>
      </c>
      <c r="H317" s="21" t="s">
        <v>11</v>
      </c>
      <c r="J317" s="20">
        <v>1482</v>
      </c>
      <c r="K317" s="22" t="s">
        <v>3297</v>
      </c>
      <c r="L317" s="21" t="s">
        <v>8</v>
      </c>
      <c r="N317" s="29" t="s">
        <v>6701</v>
      </c>
      <c r="O317" s="21" t="s">
        <v>2804</v>
      </c>
      <c r="P317" s="21" t="s">
        <v>3296</v>
      </c>
      <c r="Q317" s="21"/>
    </row>
    <row r="318" spans="1:17" s="18" customFormat="1" ht="32" x14ac:dyDescent="0.2">
      <c r="A318" s="20">
        <v>555</v>
      </c>
      <c r="B318" s="21" t="s">
        <v>6251</v>
      </c>
      <c r="C318" s="21" t="s">
        <v>4246</v>
      </c>
      <c r="D318" s="21" t="s">
        <v>2810</v>
      </c>
      <c r="E318" s="21" t="s">
        <v>49</v>
      </c>
      <c r="F318" s="21" t="s">
        <v>9</v>
      </c>
      <c r="G318" s="21" t="s">
        <v>22</v>
      </c>
      <c r="H318" s="21" t="s">
        <v>11</v>
      </c>
      <c r="J318" s="20">
        <v>1482</v>
      </c>
      <c r="K318" s="22" t="s">
        <v>2812</v>
      </c>
      <c r="L318" s="21" t="s">
        <v>8</v>
      </c>
      <c r="N318" s="29" t="s">
        <v>6703</v>
      </c>
      <c r="O318" s="21" t="s">
        <v>2804</v>
      </c>
      <c r="P318" s="21" t="s">
        <v>2811</v>
      </c>
      <c r="Q318" s="21"/>
    </row>
    <row r="319" spans="1:17" s="18" customFormat="1" ht="42" x14ac:dyDescent="0.2">
      <c r="A319" s="20">
        <v>556</v>
      </c>
      <c r="B319" s="21" t="s">
        <v>6514</v>
      </c>
      <c r="C319" s="21" t="s">
        <v>4195</v>
      </c>
      <c r="D319" s="21" t="s">
        <v>3947</v>
      </c>
      <c r="E319" s="21" t="s">
        <v>49</v>
      </c>
      <c r="F319" s="21" t="s">
        <v>9</v>
      </c>
      <c r="G319" s="21" t="s">
        <v>22</v>
      </c>
      <c r="H319" s="21" t="s">
        <v>11</v>
      </c>
      <c r="J319" s="20">
        <v>1482</v>
      </c>
      <c r="K319" s="22" t="s">
        <v>3949</v>
      </c>
      <c r="L319" s="21" t="s">
        <v>8</v>
      </c>
      <c r="N319" s="29" t="s">
        <v>7718</v>
      </c>
      <c r="O319" s="21" t="s">
        <v>3950</v>
      </c>
      <c r="P319" s="21" t="s">
        <v>3948</v>
      </c>
      <c r="Q319" s="21"/>
    </row>
    <row r="320" spans="1:17" s="18" customFormat="1" ht="32" x14ac:dyDescent="0.2">
      <c r="A320" s="20">
        <v>478</v>
      </c>
      <c r="B320" s="21" t="s">
        <v>6487</v>
      </c>
      <c r="C320" s="21" t="s">
        <v>4246</v>
      </c>
      <c r="D320" s="21" t="s">
        <v>3786</v>
      </c>
      <c r="E320" s="21" t="s">
        <v>49</v>
      </c>
      <c r="F320" s="21" t="s">
        <v>9</v>
      </c>
      <c r="G320" s="21" t="s">
        <v>22</v>
      </c>
      <c r="H320" s="21" t="s">
        <v>11</v>
      </c>
      <c r="J320" s="20">
        <v>1482</v>
      </c>
      <c r="K320" s="22" t="s">
        <v>3788</v>
      </c>
      <c r="L320" s="21" t="s">
        <v>8</v>
      </c>
      <c r="N320" s="29" t="s">
        <v>6700</v>
      </c>
      <c r="O320" s="21" t="s">
        <v>671</v>
      </c>
      <c r="P320" s="21" t="s">
        <v>3787</v>
      </c>
      <c r="Q320" s="21"/>
    </row>
    <row r="321" spans="1:17" s="18" customFormat="1" ht="56" x14ac:dyDescent="0.2">
      <c r="A321" s="20">
        <v>557</v>
      </c>
      <c r="B321" s="21" t="s">
        <v>4678</v>
      </c>
      <c r="C321" s="21" t="s">
        <v>4197</v>
      </c>
      <c r="D321" s="21" t="s">
        <v>297</v>
      </c>
      <c r="F321" s="21" t="s">
        <v>9</v>
      </c>
      <c r="G321" s="21" t="s">
        <v>22</v>
      </c>
      <c r="H321" s="21" t="s">
        <v>11</v>
      </c>
      <c r="J321" s="20">
        <v>1483</v>
      </c>
      <c r="K321" s="22" t="s">
        <v>1082</v>
      </c>
      <c r="L321" s="21" t="s">
        <v>8</v>
      </c>
      <c r="N321" s="29" t="s">
        <v>6705</v>
      </c>
      <c r="O321" s="21" t="s">
        <v>194</v>
      </c>
      <c r="P321" s="21" t="s">
        <v>1081</v>
      </c>
      <c r="Q321" s="21"/>
    </row>
    <row r="322" spans="1:17" s="18" customFormat="1" ht="56" x14ac:dyDescent="0.2">
      <c r="A322" s="20">
        <v>558</v>
      </c>
      <c r="B322" s="21" t="s">
        <v>4678</v>
      </c>
      <c r="C322" s="21" t="s">
        <v>4224</v>
      </c>
      <c r="D322" s="21" t="s">
        <v>297</v>
      </c>
      <c r="E322" s="21" t="s">
        <v>286</v>
      </c>
      <c r="F322" s="21" t="s">
        <v>9</v>
      </c>
      <c r="G322" s="21" t="s">
        <v>22</v>
      </c>
      <c r="H322" s="21" t="s">
        <v>11</v>
      </c>
      <c r="J322" s="20">
        <v>1483</v>
      </c>
      <c r="K322" s="22" t="s">
        <v>1082</v>
      </c>
      <c r="L322" s="21" t="s">
        <v>8</v>
      </c>
      <c r="N322" s="29" t="s">
        <v>6705</v>
      </c>
      <c r="O322" s="21" t="s">
        <v>194</v>
      </c>
      <c r="P322" s="21" t="s">
        <v>1081</v>
      </c>
    </row>
    <row r="323" spans="1:17" s="18" customFormat="1" ht="70" x14ac:dyDescent="0.2">
      <c r="A323" s="20">
        <v>1523</v>
      </c>
      <c r="B323" s="21" t="s">
        <v>4233</v>
      </c>
      <c r="C323" s="21" t="s">
        <v>4197</v>
      </c>
      <c r="D323" s="21" t="s">
        <v>67</v>
      </c>
      <c r="E323" s="21" t="s">
        <v>3493</v>
      </c>
      <c r="F323" s="21" t="s">
        <v>9</v>
      </c>
      <c r="G323" s="21" t="s">
        <v>3494</v>
      </c>
      <c r="H323" s="21" t="s">
        <v>3498</v>
      </c>
      <c r="I323" s="21" t="s">
        <v>87</v>
      </c>
      <c r="J323" s="20">
        <v>1483</v>
      </c>
      <c r="K323" s="22" t="s">
        <v>3496</v>
      </c>
      <c r="L323" s="21" t="s">
        <v>16</v>
      </c>
      <c r="N323" s="29" t="s">
        <v>8298</v>
      </c>
      <c r="O323" s="21" t="s">
        <v>3497</v>
      </c>
      <c r="P323" s="21" t="s">
        <v>3495</v>
      </c>
      <c r="Q323" s="21"/>
    </row>
    <row r="324" spans="1:17" s="18" customFormat="1" ht="42" x14ac:dyDescent="0.2">
      <c r="A324" s="20">
        <v>26</v>
      </c>
      <c r="B324" s="21" t="s">
        <v>4673</v>
      </c>
      <c r="C324" s="21" t="s">
        <v>4232</v>
      </c>
      <c r="D324" s="21" t="s">
        <v>2051</v>
      </c>
      <c r="F324" s="21" t="s">
        <v>9</v>
      </c>
      <c r="G324" s="21" t="s">
        <v>59</v>
      </c>
      <c r="H324" s="21" t="s">
        <v>11</v>
      </c>
      <c r="J324" s="20">
        <v>1483</v>
      </c>
      <c r="K324" s="22" t="s">
        <v>2053</v>
      </c>
      <c r="L324" s="21" t="s">
        <v>8</v>
      </c>
      <c r="M324" s="21" t="s">
        <v>446</v>
      </c>
      <c r="N324" s="29" t="s">
        <v>7719</v>
      </c>
      <c r="O324" s="21" t="s">
        <v>2054</v>
      </c>
      <c r="P324" s="21" t="s">
        <v>2052</v>
      </c>
    </row>
    <row r="325" spans="1:17" s="18" customFormat="1" ht="42" x14ac:dyDescent="0.2">
      <c r="A325" s="20">
        <v>27</v>
      </c>
      <c r="B325" s="21" t="s">
        <v>4674</v>
      </c>
      <c r="C325" s="21" t="s">
        <v>4675</v>
      </c>
      <c r="D325" s="21" t="s">
        <v>527</v>
      </c>
      <c r="F325" s="21" t="s">
        <v>9</v>
      </c>
      <c r="G325" s="21" t="s">
        <v>59</v>
      </c>
      <c r="H325" s="21" t="s">
        <v>11</v>
      </c>
      <c r="J325" s="20">
        <v>1483</v>
      </c>
      <c r="K325" s="22" t="s">
        <v>257</v>
      </c>
      <c r="L325" s="21" t="s">
        <v>8</v>
      </c>
      <c r="M325" s="21" t="s">
        <v>446</v>
      </c>
      <c r="N325" s="29" t="s">
        <v>6704</v>
      </c>
      <c r="O325" s="21" t="s">
        <v>529</v>
      </c>
      <c r="P325" s="21" t="s">
        <v>528</v>
      </c>
      <c r="Q325" s="21"/>
    </row>
    <row r="326" spans="1:17" s="18" customFormat="1" ht="32" x14ac:dyDescent="0.2">
      <c r="A326" s="20">
        <v>559</v>
      </c>
      <c r="B326" s="21" t="s">
        <v>4679</v>
      </c>
      <c r="C326" s="21" t="s">
        <v>4416</v>
      </c>
      <c r="D326" s="21" t="s">
        <v>255</v>
      </c>
      <c r="E326" s="21" t="s">
        <v>108</v>
      </c>
      <c r="F326" s="21" t="s">
        <v>9</v>
      </c>
      <c r="G326" s="21" t="s">
        <v>22</v>
      </c>
      <c r="H326" s="21" t="s">
        <v>11</v>
      </c>
      <c r="J326" s="20">
        <v>1483</v>
      </c>
      <c r="K326" s="22" t="s">
        <v>257</v>
      </c>
      <c r="L326" s="21" t="s">
        <v>8</v>
      </c>
      <c r="N326" s="29" t="s">
        <v>6706</v>
      </c>
      <c r="O326" s="21" t="s">
        <v>194</v>
      </c>
      <c r="P326" s="21" t="s">
        <v>256</v>
      </c>
      <c r="Q326" s="21"/>
    </row>
    <row r="327" spans="1:17" s="18" customFormat="1" ht="56" x14ac:dyDescent="0.2">
      <c r="A327" s="20">
        <v>28</v>
      </c>
      <c r="B327" s="21" t="s">
        <v>4676</v>
      </c>
      <c r="C327" s="21" t="s">
        <v>4246</v>
      </c>
      <c r="D327" s="21" t="s">
        <v>59</v>
      </c>
      <c r="F327" s="21" t="s">
        <v>9</v>
      </c>
      <c r="G327" s="21" t="s">
        <v>59</v>
      </c>
      <c r="H327" s="21" t="s">
        <v>11</v>
      </c>
      <c r="J327" s="20">
        <v>1483</v>
      </c>
      <c r="K327" s="22" t="s">
        <v>3818</v>
      </c>
      <c r="L327" s="21" t="s">
        <v>8</v>
      </c>
      <c r="N327" s="29" t="s">
        <v>7720</v>
      </c>
      <c r="O327" s="21" t="s">
        <v>529</v>
      </c>
      <c r="P327" s="21" t="s">
        <v>3817</v>
      </c>
      <c r="Q327" s="21"/>
    </row>
    <row r="328" spans="1:17" s="18" customFormat="1" ht="42" x14ac:dyDescent="0.2">
      <c r="A328" s="20">
        <v>560</v>
      </c>
      <c r="B328" s="21" t="s">
        <v>4680</v>
      </c>
      <c r="C328" s="21" t="s">
        <v>4405</v>
      </c>
      <c r="D328" s="21" t="s">
        <v>191</v>
      </c>
      <c r="E328" s="21" t="s">
        <v>108</v>
      </c>
      <c r="F328" s="21" t="s">
        <v>9</v>
      </c>
      <c r="G328" s="21" t="s">
        <v>22</v>
      </c>
      <c r="H328" s="21" t="s">
        <v>11</v>
      </c>
      <c r="J328" s="20">
        <v>1483</v>
      </c>
      <c r="K328" s="22" t="s">
        <v>193</v>
      </c>
      <c r="L328" s="21" t="s">
        <v>8</v>
      </c>
      <c r="N328" s="29" t="s">
        <v>6707</v>
      </c>
      <c r="O328" s="21" t="s">
        <v>194</v>
      </c>
      <c r="P328" s="21" t="s">
        <v>192</v>
      </c>
      <c r="Q328" s="21"/>
    </row>
    <row r="329" spans="1:17" s="18" customFormat="1" ht="84" x14ac:dyDescent="0.2">
      <c r="A329" s="20">
        <v>29</v>
      </c>
      <c r="B329" s="21" t="s">
        <v>4677</v>
      </c>
      <c r="C329" s="21" t="s">
        <v>4405</v>
      </c>
      <c r="D329" s="21" t="s">
        <v>2552</v>
      </c>
      <c r="F329" s="21" t="s">
        <v>9</v>
      </c>
      <c r="G329" s="21" t="s">
        <v>59</v>
      </c>
      <c r="H329" s="21" t="s">
        <v>11</v>
      </c>
      <c r="J329" s="20">
        <v>1483</v>
      </c>
      <c r="K329" s="22" t="s">
        <v>2554</v>
      </c>
      <c r="L329" s="21" t="s">
        <v>8</v>
      </c>
      <c r="N329" s="29" t="s">
        <v>8271</v>
      </c>
      <c r="O329" s="21" t="s">
        <v>2555</v>
      </c>
      <c r="P329" s="21" t="s">
        <v>2553</v>
      </c>
      <c r="Q329" s="21"/>
    </row>
    <row r="330" spans="1:17" s="18" customFormat="1" ht="80" x14ac:dyDescent="0.2">
      <c r="A330" s="20">
        <v>1593</v>
      </c>
      <c r="B330" s="21" t="s">
        <v>5947</v>
      </c>
      <c r="C330" s="21" t="s">
        <v>5278</v>
      </c>
      <c r="F330" s="21" t="s">
        <v>9</v>
      </c>
      <c r="G330" s="21" t="s">
        <v>250</v>
      </c>
      <c r="H330" s="21" t="s">
        <v>11</v>
      </c>
      <c r="J330" s="20">
        <v>1483</v>
      </c>
      <c r="L330" s="21" t="s">
        <v>680</v>
      </c>
      <c r="M330" s="21" t="s">
        <v>4682</v>
      </c>
      <c r="N330" s="29" t="s">
        <v>8272</v>
      </c>
      <c r="O330" s="42" t="s">
        <v>8102</v>
      </c>
      <c r="P330" s="21" t="s">
        <v>4681</v>
      </c>
    </row>
    <row r="331" spans="1:17" s="18" customFormat="1" ht="84" x14ac:dyDescent="0.2">
      <c r="A331" s="20">
        <v>1879</v>
      </c>
      <c r="B331" s="85" t="s">
        <v>4560</v>
      </c>
      <c r="C331" s="85" t="s">
        <v>4232</v>
      </c>
      <c r="E331" s="85" t="s">
        <v>8772</v>
      </c>
      <c r="F331" s="85" t="s">
        <v>9</v>
      </c>
      <c r="G331" s="85" t="s">
        <v>8222</v>
      </c>
      <c r="H331" s="85" t="s">
        <v>11</v>
      </c>
      <c r="J331" s="20">
        <v>1483</v>
      </c>
      <c r="K331" s="22"/>
      <c r="L331" s="85" t="s">
        <v>680</v>
      </c>
      <c r="N331" s="29" t="s">
        <v>8776</v>
      </c>
      <c r="O331" s="85" t="s">
        <v>8771</v>
      </c>
      <c r="P331" s="85" t="s">
        <v>8778</v>
      </c>
      <c r="Q331" s="21"/>
    </row>
    <row r="332" spans="1:17" s="18" customFormat="1" ht="112" x14ac:dyDescent="0.2">
      <c r="A332" s="20">
        <v>1880</v>
      </c>
      <c r="B332" s="85" t="s">
        <v>4560</v>
      </c>
      <c r="C332" s="85" t="s">
        <v>4766</v>
      </c>
      <c r="E332" s="85" t="s">
        <v>8777</v>
      </c>
      <c r="F332" s="85" t="s">
        <v>9</v>
      </c>
      <c r="G332" s="85" t="s">
        <v>8222</v>
      </c>
      <c r="H332" s="85" t="s">
        <v>11</v>
      </c>
      <c r="J332" s="20">
        <v>1483</v>
      </c>
      <c r="K332" s="22"/>
      <c r="L332" s="85" t="s">
        <v>680</v>
      </c>
      <c r="N332" s="29" t="s">
        <v>8776</v>
      </c>
      <c r="O332" s="85" t="s">
        <v>8779</v>
      </c>
      <c r="P332" s="85" t="s">
        <v>8778</v>
      </c>
    </row>
    <row r="333" spans="1:17" s="18" customFormat="1" ht="32" x14ac:dyDescent="0.2">
      <c r="A333" s="20">
        <v>561</v>
      </c>
      <c r="B333" s="21" t="s">
        <v>4654</v>
      </c>
      <c r="C333" s="21" t="s">
        <v>4195</v>
      </c>
      <c r="D333" s="21" t="s">
        <v>782</v>
      </c>
      <c r="F333" s="21" t="s">
        <v>9</v>
      </c>
      <c r="G333" s="21" t="s">
        <v>22</v>
      </c>
      <c r="H333" s="21" t="s">
        <v>11</v>
      </c>
      <c r="J333" s="20">
        <v>1484</v>
      </c>
      <c r="K333" s="22" t="s">
        <v>881</v>
      </c>
      <c r="L333" s="21" t="s">
        <v>8</v>
      </c>
      <c r="N333" s="29" t="s">
        <v>6713</v>
      </c>
      <c r="O333" s="21" t="s">
        <v>194</v>
      </c>
      <c r="P333" s="21" t="s">
        <v>880</v>
      </c>
      <c r="Q333" s="21"/>
    </row>
    <row r="334" spans="1:17" s="18" customFormat="1" ht="42" x14ac:dyDescent="0.2">
      <c r="A334" s="20">
        <v>542</v>
      </c>
      <c r="B334" s="21" t="s">
        <v>6367</v>
      </c>
      <c r="C334" s="21" t="s">
        <v>4195</v>
      </c>
      <c r="D334" s="21" t="s">
        <v>365</v>
      </c>
      <c r="E334" s="21" t="s">
        <v>28</v>
      </c>
      <c r="F334" s="21" t="s">
        <v>9</v>
      </c>
      <c r="G334" s="21" t="s">
        <v>22</v>
      </c>
      <c r="H334" s="21" t="s">
        <v>11</v>
      </c>
      <c r="J334" s="20">
        <v>1484</v>
      </c>
      <c r="K334" s="22" t="s">
        <v>3259</v>
      </c>
      <c r="L334" s="21" t="s">
        <v>8</v>
      </c>
      <c r="N334" s="29" t="s">
        <v>7966</v>
      </c>
      <c r="O334" s="21" t="s">
        <v>383</v>
      </c>
      <c r="P334" s="21" t="s">
        <v>3258</v>
      </c>
      <c r="Q334" s="21"/>
    </row>
    <row r="335" spans="1:17" s="18" customFormat="1" ht="42" x14ac:dyDescent="0.2">
      <c r="A335" s="20">
        <v>30</v>
      </c>
      <c r="B335" s="21" t="s">
        <v>4683</v>
      </c>
      <c r="C335" s="21" t="s">
        <v>4283</v>
      </c>
      <c r="D335" s="21" t="s">
        <v>2683</v>
      </c>
      <c r="E335" s="21" t="s">
        <v>49</v>
      </c>
      <c r="F335" s="21" t="s">
        <v>9</v>
      </c>
      <c r="G335" s="21" t="s">
        <v>59</v>
      </c>
      <c r="H335" s="21" t="s">
        <v>11</v>
      </c>
      <c r="J335" s="20">
        <v>1484</v>
      </c>
      <c r="K335" s="22" t="s">
        <v>2685</v>
      </c>
      <c r="L335" s="21" t="s">
        <v>8</v>
      </c>
      <c r="M335" s="21" t="s">
        <v>446</v>
      </c>
      <c r="N335" s="29" t="s">
        <v>7967</v>
      </c>
      <c r="O335" s="21" t="s">
        <v>938</v>
      </c>
      <c r="P335" s="21" t="s">
        <v>2684</v>
      </c>
      <c r="Q335" s="21"/>
    </row>
    <row r="336" spans="1:17" s="18" customFormat="1" ht="32" x14ac:dyDescent="0.2">
      <c r="A336" s="20">
        <v>489</v>
      </c>
      <c r="B336" s="21" t="s">
        <v>4686</v>
      </c>
      <c r="C336" s="21" t="s">
        <v>4195</v>
      </c>
      <c r="D336" s="21" t="s">
        <v>1231</v>
      </c>
      <c r="E336" s="21" t="s">
        <v>241</v>
      </c>
      <c r="F336" s="21" t="s">
        <v>9</v>
      </c>
      <c r="G336" s="21" t="s">
        <v>22</v>
      </c>
      <c r="H336" s="21" t="s">
        <v>11</v>
      </c>
      <c r="J336" s="20">
        <v>1484</v>
      </c>
      <c r="K336" s="22" t="s">
        <v>1233</v>
      </c>
      <c r="L336" s="21" t="s">
        <v>8</v>
      </c>
      <c r="N336" s="29" t="s">
        <v>6710</v>
      </c>
      <c r="O336" s="21" t="s">
        <v>1034</v>
      </c>
      <c r="P336" s="21" t="s">
        <v>1232</v>
      </c>
    </row>
    <row r="337" spans="1:17" s="18" customFormat="1" ht="70" x14ac:dyDescent="0.2">
      <c r="A337" s="20">
        <v>31</v>
      </c>
      <c r="B337" s="21" t="s">
        <v>4684</v>
      </c>
      <c r="C337" s="21" t="s">
        <v>4685</v>
      </c>
      <c r="D337" s="21" t="s">
        <v>935</v>
      </c>
      <c r="E337" s="21" t="s">
        <v>49</v>
      </c>
      <c r="F337" s="21" t="s">
        <v>9</v>
      </c>
      <c r="G337" s="21" t="s">
        <v>59</v>
      </c>
      <c r="H337" s="21" t="s">
        <v>11</v>
      </c>
      <c r="J337" s="20">
        <v>1484</v>
      </c>
      <c r="K337" s="22" t="s">
        <v>937</v>
      </c>
      <c r="L337" s="21" t="s">
        <v>8</v>
      </c>
      <c r="M337" s="21" t="s">
        <v>939</v>
      </c>
      <c r="N337" s="29" t="s">
        <v>8273</v>
      </c>
      <c r="O337" s="21" t="s">
        <v>938</v>
      </c>
      <c r="P337" s="21" t="s">
        <v>936</v>
      </c>
      <c r="Q337" s="21"/>
    </row>
    <row r="338" spans="1:17" s="18" customFormat="1" ht="32" x14ac:dyDescent="0.2">
      <c r="A338" s="20">
        <v>487</v>
      </c>
      <c r="B338" s="21" t="s">
        <v>6370</v>
      </c>
      <c r="C338" s="21" t="s">
        <v>4195</v>
      </c>
      <c r="D338" s="21" t="s">
        <v>365</v>
      </c>
      <c r="E338" s="21" t="s">
        <v>13</v>
      </c>
      <c r="F338" s="21" t="s">
        <v>9</v>
      </c>
      <c r="G338" s="21" t="s">
        <v>22</v>
      </c>
      <c r="H338" s="21" t="s">
        <v>11</v>
      </c>
      <c r="J338" s="20">
        <v>1484</v>
      </c>
      <c r="K338" s="22" t="s">
        <v>1033</v>
      </c>
      <c r="L338" s="21" t="s">
        <v>8</v>
      </c>
      <c r="N338" s="29" t="s">
        <v>6708</v>
      </c>
      <c r="O338" s="21" t="s">
        <v>1220</v>
      </c>
      <c r="P338" s="21" t="s">
        <v>3268</v>
      </c>
      <c r="Q338" s="21"/>
    </row>
    <row r="339" spans="1:17" s="18" customFormat="1" ht="48" x14ac:dyDescent="0.2">
      <c r="A339" s="20">
        <v>488</v>
      </c>
      <c r="B339" s="21" t="s">
        <v>4566</v>
      </c>
      <c r="C339" s="21" t="s">
        <v>4232</v>
      </c>
      <c r="D339" s="21" t="s">
        <v>720</v>
      </c>
      <c r="F339" s="21" t="s">
        <v>9</v>
      </c>
      <c r="G339" s="21" t="s">
        <v>22</v>
      </c>
      <c r="H339" s="21" t="s">
        <v>11</v>
      </c>
      <c r="J339" s="20">
        <v>1484</v>
      </c>
      <c r="K339" s="22" t="s">
        <v>1033</v>
      </c>
      <c r="L339" s="21" t="s">
        <v>8</v>
      </c>
      <c r="N339" s="29" t="s">
        <v>6709</v>
      </c>
      <c r="O339" s="21" t="s">
        <v>1034</v>
      </c>
      <c r="P339" s="21" t="s">
        <v>1032</v>
      </c>
      <c r="Q339" s="21"/>
    </row>
    <row r="340" spans="1:17" s="18" customFormat="1" ht="70" x14ac:dyDescent="0.2">
      <c r="A340" s="20">
        <v>1270</v>
      </c>
      <c r="B340" s="21" t="s">
        <v>4690</v>
      </c>
      <c r="C340" s="21" t="s">
        <v>4197</v>
      </c>
      <c r="D340" s="21" t="s">
        <v>549</v>
      </c>
      <c r="E340" s="21" t="s">
        <v>286</v>
      </c>
      <c r="F340" s="21" t="s">
        <v>9</v>
      </c>
      <c r="G340" s="21" t="s">
        <v>59</v>
      </c>
      <c r="H340" s="21" t="s">
        <v>11</v>
      </c>
      <c r="J340" s="20">
        <v>1484</v>
      </c>
      <c r="K340" s="22" t="s">
        <v>2260</v>
      </c>
      <c r="L340" s="21" t="s">
        <v>8</v>
      </c>
      <c r="N340" s="29" t="s">
        <v>7721</v>
      </c>
      <c r="O340" s="21" t="s">
        <v>2261</v>
      </c>
      <c r="P340" s="21" t="s">
        <v>2259</v>
      </c>
    </row>
    <row r="341" spans="1:17" s="18" customFormat="1" ht="84" x14ac:dyDescent="0.2">
      <c r="A341" s="20">
        <v>1713</v>
      </c>
      <c r="B341" s="21" t="s">
        <v>5213</v>
      </c>
      <c r="C341" s="21" t="s">
        <v>4195</v>
      </c>
      <c r="D341" s="21" t="s">
        <v>4691</v>
      </c>
      <c r="E341" s="21" t="s">
        <v>1737</v>
      </c>
      <c r="F341" s="21" t="s">
        <v>9</v>
      </c>
      <c r="G341" s="21" t="s">
        <v>3010</v>
      </c>
      <c r="H341" s="21" t="s">
        <v>47</v>
      </c>
      <c r="I341" s="21" t="s">
        <v>432</v>
      </c>
      <c r="J341" s="20">
        <v>1484</v>
      </c>
      <c r="K341" s="22" t="s">
        <v>4693</v>
      </c>
      <c r="L341" s="21" t="s">
        <v>8</v>
      </c>
      <c r="M341" s="21" t="s">
        <v>939</v>
      </c>
      <c r="N341" s="29" t="s">
        <v>8274</v>
      </c>
      <c r="O341" s="21" t="s">
        <v>4694</v>
      </c>
      <c r="P341" s="21" t="s">
        <v>4692</v>
      </c>
    </row>
    <row r="342" spans="1:17" s="18" customFormat="1" ht="84" x14ac:dyDescent="0.2">
      <c r="A342" s="20">
        <v>1101</v>
      </c>
      <c r="B342" s="21" t="s">
        <v>4687</v>
      </c>
      <c r="C342" s="21" t="s">
        <v>4688</v>
      </c>
      <c r="D342" s="21" t="s">
        <v>676</v>
      </c>
      <c r="E342" s="21" t="s">
        <v>4689</v>
      </c>
      <c r="F342" s="21" t="s">
        <v>9</v>
      </c>
      <c r="G342" s="21" t="s">
        <v>678</v>
      </c>
      <c r="H342" s="21" t="s">
        <v>11</v>
      </c>
      <c r="J342" s="20">
        <v>1484</v>
      </c>
      <c r="K342" s="22" t="s">
        <v>681</v>
      </c>
      <c r="L342" s="21" t="s">
        <v>680</v>
      </c>
      <c r="N342" s="29" t="s">
        <v>6714</v>
      </c>
      <c r="O342" s="69" t="s">
        <v>8699</v>
      </c>
      <c r="P342" s="21" t="s">
        <v>679</v>
      </c>
    </row>
    <row r="343" spans="1:17" s="18" customFormat="1" ht="32" x14ac:dyDescent="0.2">
      <c r="A343" s="20">
        <v>490</v>
      </c>
      <c r="B343" s="21" t="s">
        <v>6400</v>
      </c>
      <c r="C343" s="21" t="s">
        <v>4246</v>
      </c>
      <c r="D343" s="21" t="s">
        <v>3450</v>
      </c>
      <c r="E343" s="21" t="s">
        <v>237</v>
      </c>
      <c r="F343" s="21" t="s">
        <v>9</v>
      </c>
      <c r="G343" s="21" t="s">
        <v>22</v>
      </c>
      <c r="H343" s="21" t="s">
        <v>11</v>
      </c>
      <c r="J343" s="20">
        <v>1484</v>
      </c>
      <c r="K343" s="22" t="s">
        <v>3452</v>
      </c>
      <c r="L343" s="21" t="s">
        <v>8</v>
      </c>
      <c r="N343" s="29" t="s">
        <v>6711</v>
      </c>
      <c r="O343" s="21" t="s">
        <v>1034</v>
      </c>
      <c r="P343" s="21" t="s">
        <v>3451</v>
      </c>
      <c r="Q343" s="21"/>
    </row>
    <row r="344" spans="1:17" s="18" customFormat="1" ht="42" x14ac:dyDescent="0.2">
      <c r="A344" s="20">
        <v>491</v>
      </c>
      <c r="B344" s="21" t="s">
        <v>6106</v>
      </c>
      <c r="C344" s="21" t="s">
        <v>4649</v>
      </c>
      <c r="D344" s="21" t="s">
        <v>2240</v>
      </c>
      <c r="F344" s="21" t="s">
        <v>9</v>
      </c>
      <c r="G344" s="21" t="s">
        <v>22</v>
      </c>
      <c r="H344" s="21" t="s">
        <v>11</v>
      </c>
      <c r="J344" s="20">
        <v>1484</v>
      </c>
      <c r="K344" s="22" t="s">
        <v>2242</v>
      </c>
      <c r="L344" s="21" t="s">
        <v>8</v>
      </c>
      <c r="N344" s="29" t="s">
        <v>6712</v>
      </c>
      <c r="O344" s="21" t="s">
        <v>1034</v>
      </c>
      <c r="P344" s="21" t="s">
        <v>2241</v>
      </c>
    </row>
    <row r="345" spans="1:17" s="18" customFormat="1" ht="98" x14ac:dyDescent="0.2">
      <c r="A345" s="20">
        <v>1733</v>
      </c>
      <c r="B345" s="21" t="s">
        <v>4245</v>
      </c>
      <c r="C345" s="21" t="s">
        <v>4695</v>
      </c>
      <c r="F345" s="21" t="s">
        <v>335</v>
      </c>
      <c r="G345" s="21" t="s">
        <v>4696</v>
      </c>
      <c r="H345" s="21" t="s">
        <v>11</v>
      </c>
      <c r="J345" s="20">
        <v>1484</v>
      </c>
      <c r="L345" s="21" t="s">
        <v>24</v>
      </c>
      <c r="N345" s="29" t="s">
        <v>8275</v>
      </c>
      <c r="O345" s="85" t="s">
        <v>8714</v>
      </c>
      <c r="P345" s="21" t="s">
        <v>4697</v>
      </c>
      <c r="Q345" s="21"/>
    </row>
    <row r="346" spans="1:17" s="18" customFormat="1" ht="42" x14ac:dyDescent="0.2">
      <c r="A346" s="20">
        <v>32</v>
      </c>
      <c r="B346" s="21" t="s">
        <v>4698</v>
      </c>
      <c r="C346" s="21" t="s">
        <v>4232</v>
      </c>
      <c r="D346" s="21" t="s">
        <v>2949</v>
      </c>
      <c r="F346" s="21" t="s">
        <v>9</v>
      </c>
      <c r="G346" s="21" t="s">
        <v>59</v>
      </c>
      <c r="H346" s="21" t="s">
        <v>11</v>
      </c>
      <c r="J346" s="20">
        <v>1485</v>
      </c>
      <c r="K346" s="22" t="s">
        <v>2951</v>
      </c>
      <c r="L346" s="21" t="s">
        <v>8</v>
      </c>
      <c r="N346" s="29" t="s">
        <v>6715</v>
      </c>
      <c r="O346" s="59" t="s">
        <v>603</v>
      </c>
      <c r="P346" s="21" t="s">
        <v>2950</v>
      </c>
      <c r="Q346" s="21"/>
    </row>
    <row r="347" spans="1:17" s="18" customFormat="1" ht="42" x14ac:dyDescent="0.2">
      <c r="A347" s="20">
        <v>492</v>
      </c>
      <c r="B347" s="21" t="s">
        <v>4700</v>
      </c>
      <c r="C347" s="21" t="s">
        <v>4197</v>
      </c>
      <c r="D347" s="21" t="s">
        <v>711</v>
      </c>
      <c r="E347" s="21" t="s">
        <v>2939</v>
      </c>
      <c r="F347" s="21" t="s">
        <v>9</v>
      </c>
      <c r="G347" s="21" t="s">
        <v>22</v>
      </c>
      <c r="H347" s="21" t="s">
        <v>11</v>
      </c>
      <c r="J347" s="20">
        <v>1485</v>
      </c>
      <c r="K347" s="22" t="s">
        <v>3783</v>
      </c>
      <c r="L347" s="21" t="s">
        <v>8</v>
      </c>
      <c r="N347" s="29" t="s">
        <v>8276</v>
      </c>
      <c r="O347" s="21" t="s">
        <v>1034</v>
      </c>
      <c r="P347" s="21" t="s">
        <v>3782</v>
      </c>
    </row>
    <row r="348" spans="1:17" s="18" customFormat="1" ht="101" customHeight="1" x14ac:dyDescent="0.2">
      <c r="A348" s="20">
        <v>33</v>
      </c>
      <c r="B348" s="21" t="s">
        <v>4699</v>
      </c>
      <c r="C348" s="21" t="s">
        <v>4246</v>
      </c>
      <c r="D348" s="21" t="s">
        <v>600</v>
      </c>
      <c r="F348" s="21" t="s">
        <v>9</v>
      </c>
      <c r="G348" s="21" t="s">
        <v>59</v>
      </c>
      <c r="H348" s="21" t="s">
        <v>11</v>
      </c>
      <c r="J348" s="20">
        <v>1485</v>
      </c>
      <c r="K348" s="22" t="s">
        <v>602</v>
      </c>
      <c r="L348" s="21" t="s">
        <v>8</v>
      </c>
      <c r="N348" s="29" t="s">
        <v>6716</v>
      </c>
      <c r="O348" s="21" t="s">
        <v>603</v>
      </c>
      <c r="P348" s="21" t="s">
        <v>601</v>
      </c>
    </row>
    <row r="349" spans="1:17" s="18" customFormat="1" ht="42" x14ac:dyDescent="0.2">
      <c r="A349" s="20">
        <v>1696</v>
      </c>
      <c r="B349" s="21" t="s">
        <v>4705</v>
      </c>
      <c r="C349" s="21" t="s">
        <v>4706</v>
      </c>
      <c r="D349" s="21" t="s">
        <v>8222</v>
      </c>
      <c r="E349" s="21" t="s">
        <v>49</v>
      </c>
      <c r="F349" s="21" t="s">
        <v>9</v>
      </c>
      <c r="G349" s="21" t="s">
        <v>8222</v>
      </c>
      <c r="H349" s="21" t="s">
        <v>11</v>
      </c>
      <c r="J349" s="20">
        <v>1485</v>
      </c>
      <c r="K349" s="22" t="s">
        <v>4708</v>
      </c>
      <c r="L349" s="21" t="s">
        <v>8</v>
      </c>
      <c r="N349" s="29" t="s">
        <v>7968</v>
      </c>
      <c r="O349" s="21" t="s">
        <v>4709</v>
      </c>
      <c r="P349" s="21" t="s">
        <v>4707</v>
      </c>
      <c r="Q349" s="21"/>
    </row>
    <row r="350" spans="1:17" s="18" customFormat="1" ht="196" x14ac:dyDescent="0.2">
      <c r="A350" s="20">
        <v>1099</v>
      </c>
      <c r="B350" s="21" t="s">
        <v>6402</v>
      </c>
      <c r="C350" s="21" t="s">
        <v>4584</v>
      </c>
      <c r="F350" s="21" t="s">
        <v>9</v>
      </c>
      <c r="G350" s="21" t="s">
        <v>6720</v>
      </c>
      <c r="H350" s="21" t="s">
        <v>11</v>
      </c>
      <c r="J350" s="20">
        <v>1485</v>
      </c>
      <c r="L350" s="21" t="s">
        <v>252</v>
      </c>
      <c r="N350" s="29" t="s">
        <v>8518</v>
      </c>
      <c r="O350" s="85" t="s">
        <v>8788</v>
      </c>
      <c r="P350" s="21" t="s">
        <v>3457</v>
      </c>
    </row>
    <row r="351" spans="1:17" s="18" customFormat="1" ht="84" x14ac:dyDescent="0.2">
      <c r="A351" s="20">
        <v>1237</v>
      </c>
      <c r="B351" s="21" t="s">
        <v>7785</v>
      </c>
      <c r="C351" s="21" t="s">
        <v>4283</v>
      </c>
      <c r="F351" s="21" t="s">
        <v>9</v>
      </c>
      <c r="G351" s="21" t="s">
        <v>8222</v>
      </c>
      <c r="H351" s="21" t="s">
        <v>11</v>
      </c>
      <c r="J351" s="20">
        <v>1485</v>
      </c>
      <c r="N351" s="29" t="s">
        <v>7786</v>
      </c>
      <c r="O351" s="21" t="s">
        <v>2780</v>
      </c>
      <c r="P351" s="21" t="s">
        <v>2779</v>
      </c>
      <c r="Q351" s="21"/>
    </row>
    <row r="352" spans="1:17" s="18" customFormat="1" ht="56" x14ac:dyDescent="0.2">
      <c r="A352" s="20">
        <v>1640</v>
      </c>
      <c r="B352" s="21" t="s">
        <v>4701</v>
      </c>
      <c r="C352" s="21" t="s">
        <v>4702</v>
      </c>
      <c r="D352" s="21" t="s">
        <v>67</v>
      </c>
      <c r="E352" s="21" t="s">
        <v>4703</v>
      </c>
      <c r="F352" s="21" t="s">
        <v>9</v>
      </c>
      <c r="G352" s="21" t="s">
        <v>8222</v>
      </c>
      <c r="H352" s="21" t="s">
        <v>11</v>
      </c>
      <c r="J352" s="20">
        <v>1485</v>
      </c>
      <c r="L352" s="21" t="s">
        <v>680</v>
      </c>
      <c r="N352" s="29" t="s">
        <v>7722</v>
      </c>
      <c r="O352" s="85" t="s">
        <v>8716</v>
      </c>
      <c r="P352" s="21" t="s">
        <v>4704</v>
      </c>
      <c r="Q352" s="21"/>
    </row>
    <row r="353" spans="1:17" s="18" customFormat="1" ht="112" x14ac:dyDescent="0.2">
      <c r="A353" s="20">
        <v>1858</v>
      </c>
      <c r="B353" s="21" t="s">
        <v>5637</v>
      </c>
      <c r="C353" s="21" t="s">
        <v>5958</v>
      </c>
      <c r="D353" s="21"/>
      <c r="E353" s="21" t="s">
        <v>6722</v>
      </c>
      <c r="F353" s="21" t="s">
        <v>9</v>
      </c>
      <c r="G353" s="21" t="s">
        <v>678</v>
      </c>
      <c r="H353" s="21" t="s">
        <v>11</v>
      </c>
      <c r="J353" s="20">
        <v>1485</v>
      </c>
      <c r="L353" s="21" t="s">
        <v>252</v>
      </c>
      <c r="N353" s="29" t="s">
        <v>8018</v>
      </c>
      <c r="O353" s="85" t="s">
        <v>8755</v>
      </c>
      <c r="P353" s="21"/>
      <c r="Q353" s="21"/>
    </row>
    <row r="354" spans="1:17" s="18" customFormat="1" ht="80" x14ac:dyDescent="0.2">
      <c r="A354" s="20">
        <v>1102</v>
      </c>
      <c r="B354" s="21" t="s">
        <v>7723</v>
      </c>
      <c r="C354" s="21" t="s">
        <v>4197</v>
      </c>
      <c r="D354" s="21" t="s">
        <v>3825</v>
      </c>
      <c r="E354" s="21" t="s">
        <v>49</v>
      </c>
      <c r="F354" s="21" t="s">
        <v>9</v>
      </c>
      <c r="G354" s="21" t="s">
        <v>3826</v>
      </c>
      <c r="H354" s="21" t="s">
        <v>47</v>
      </c>
      <c r="I354" s="21" t="s">
        <v>3829</v>
      </c>
      <c r="J354" s="20">
        <v>1486</v>
      </c>
      <c r="K354" s="22" t="s">
        <v>3828</v>
      </c>
      <c r="L354" s="21" t="s">
        <v>8</v>
      </c>
      <c r="N354" s="29" t="s">
        <v>7969</v>
      </c>
      <c r="O354" s="21" t="s">
        <v>4715</v>
      </c>
      <c r="P354" s="21" t="s">
        <v>3827</v>
      </c>
      <c r="Q354" s="21"/>
    </row>
    <row r="355" spans="1:17" s="18" customFormat="1" ht="56" x14ac:dyDescent="0.2">
      <c r="A355" s="20">
        <v>34</v>
      </c>
      <c r="B355" s="21" t="s">
        <v>7787</v>
      </c>
      <c r="C355" s="21" t="s">
        <v>4592</v>
      </c>
      <c r="D355" s="21" t="s">
        <v>2592</v>
      </c>
      <c r="E355" s="21" t="s">
        <v>79</v>
      </c>
      <c r="F355" s="21" t="s">
        <v>9</v>
      </c>
      <c r="G355" s="21" t="s">
        <v>59</v>
      </c>
      <c r="H355" s="21" t="s">
        <v>11</v>
      </c>
      <c r="J355" s="20">
        <v>1486</v>
      </c>
      <c r="K355" s="22" t="s">
        <v>2594</v>
      </c>
      <c r="L355" s="21" t="s">
        <v>8</v>
      </c>
      <c r="N355" s="29" t="s">
        <v>6717</v>
      </c>
      <c r="O355" s="21" t="s">
        <v>2595</v>
      </c>
      <c r="P355" s="21" t="s">
        <v>2593</v>
      </c>
      <c r="Q355" s="21"/>
    </row>
    <row r="356" spans="1:17" s="18" customFormat="1" ht="70" x14ac:dyDescent="0.2">
      <c r="A356" s="20">
        <v>852</v>
      </c>
      <c r="B356" s="21" t="s">
        <v>6489</v>
      </c>
      <c r="C356" s="21" t="s">
        <v>4262</v>
      </c>
      <c r="D356" s="21" t="s">
        <v>67</v>
      </c>
      <c r="E356" s="21" t="s">
        <v>49</v>
      </c>
      <c r="F356" s="21" t="s">
        <v>9</v>
      </c>
      <c r="G356" s="21" t="s">
        <v>250</v>
      </c>
      <c r="H356" s="21" t="s">
        <v>11</v>
      </c>
      <c r="J356" s="20">
        <v>1486</v>
      </c>
      <c r="K356" s="22" t="s">
        <v>3799</v>
      </c>
      <c r="L356" s="21" t="s">
        <v>8</v>
      </c>
      <c r="N356" s="29" t="s">
        <v>7970</v>
      </c>
      <c r="O356" s="21" t="s">
        <v>3800</v>
      </c>
      <c r="P356" s="21" t="s">
        <v>3798</v>
      </c>
      <c r="Q356" s="21"/>
    </row>
    <row r="357" spans="1:17" s="18" customFormat="1" ht="238" x14ac:dyDescent="0.2">
      <c r="A357" s="20">
        <v>847</v>
      </c>
      <c r="B357" s="21" t="s">
        <v>6303</v>
      </c>
      <c r="C357" s="21" t="s">
        <v>4224</v>
      </c>
      <c r="D357" s="21" t="s">
        <v>1346</v>
      </c>
      <c r="E357" s="21" t="s">
        <v>79</v>
      </c>
      <c r="F357" s="21" t="s">
        <v>9</v>
      </c>
      <c r="G357" s="21" t="s">
        <v>8222</v>
      </c>
      <c r="H357" s="21" t="s">
        <v>11</v>
      </c>
      <c r="J357" s="20">
        <v>1486</v>
      </c>
      <c r="K357" s="22" t="s">
        <v>1348</v>
      </c>
      <c r="L357" s="21" t="s">
        <v>8</v>
      </c>
      <c r="N357" s="29" t="s">
        <v>7971</v>
      </c>
      <c r="O357" s="21" t="s">
        <v>1349</v>
      </c>
      <c r="P357" s="21" t="s">
        <v>1347</v>
      </c>
      <c r="Q357" s="21"/>
    </row>
    <row r="358" spans="1:17" s="18" customFormat="1" ht="238" x14ac:dyDescent="0.2">
      <c r="A358" s="20">
        <v>848</v>
      </c>
      <c r="B358" s="21" t="s">
        <v>4713</v>
      </c>
      <c r="C358" s="21" t="s">
        <v>4197</v>
      </c>
      <c r="D358" s="21" t="s">
        <v>1346</v>
      </c>
      <c r="E358" s="21" t="s">
        <v>49</v>
      </c>
      <c r="F358" s="21" t="s">
        <v>9</v>
      </c>
      <c r="G358" s="21" t="s">
        <v>8222</v>
      </c>
      <c r="H358" s="21" t="s">
        <v>11</v>
      </c>
      <c r="J358" s="20">
        <v>1486</v>
      </c>
      <c r="K358" s="22" t="s">
        <v>1348</v>
      </c>
      <c r="L358" s="21" t="s">
        <v>8</v>
      </c>
      <c r="N358" s="29" t="s">
        <v>7971</v>
      </c>
      <c r="O358" s="21" t="s">
        <v>1349</v>
      </c>
      <c r="P358" s="21" t="s">
        <v>1347</v>
      </c>
      <c r="Q358" s="21"/>
    </row>
    <row r="359" spans="1:17" s="18" customFormat="1" ht="238" x14ac:dyDescent="0.2">
      <c r="A359" s="20">
        <v>849</v>
      </c>
      <c r="B359" s="21" t="s">
        <v>4714</v>
      </c>
      <c r="C359" s="21" t="s">
        <v>4197</v>
      </c>
      <c r="D359" s="21" t="s">
        <v>1346</v>
      </c>
      <c r="E359" s="21" t="s">
        <v>49</v>
      </c>
      <c r="F359" s="21" t="s">
        <v>9</v>
      </c>
      <c r="G359" s="21" t="s">
        <v>8222</v>
      </c>
      <c r="H359" s="21" t="s">
        <v>11</v>
      </c>
      <c r="J359" s="20">
        <v>1486</v>
      </c>
      <c r="K359" s="22" t="s">
        <v>1348</v>
      </c>
      <c r="L359" s="21" t="s">
        <v>8</v>
      </c>
      <c r="N359" s="29" t="s">
        <v>7971</v>
      </c>
      <c r="O359" s="21" t="s">
        <v>1349</v>
      </c>
      <c r="P359" s="21" t="s">
        <v>1347</v>
      </c>
      <c r="Q359" s="21"/>
    </row>
    <row r="360" spans="1:17" s="18" customFormat="1" ht="238" x14ac:dyDescent="0.2">
      <c r="A360" s="20">
        <v>850</v>
      </c>
      <c r="B360" s="21" t="s">
        <v>6079</v>
      </c>
      <c r="C360" s="21" t="s">
        <v>4246</v>
      </c>
      <c r="D360" s="21" t="s">
        <v>1346</v>
      </c>
      <c r="E360" s="21" t="s">
        <v>49</v>
      </c>
      <c r="F360" s="21" t="s">
        <v>9</v>
      </c>
      <c r="G360" s="21" t="s">
        <v>8222</v>
      </c>
      <c r="H360" s="21" t="s">
        <v>11</v>
      </c>
      <c r="J360" s="20">
        <v>1486</v>
      </c>
      <c r="K360" s="22" t="s">
        <v>1348</v>
      </c>
      <c r="L360" s="21" t="s">
        <v>8</v>
      </c>
      <c r="N360" s="29" t="s">
        <v>7971</v>
      </c>
      <c r="O360" s="21" t="s">
        <v>1349</v>
      </c>
      <c r="P360" s="21" t="s">
        <v>1347</v>
      </c>
    </row>
    <row r="361" spans="1:17" s="18" customFormat="1" ht="70" x14ac:dyDescent="0.2">
      <c r="A361" s="20">
        <v>1103</v>
      </c>
      <c r="B361" s="21" t="s">
        <v>4914</v>
      </c>
      <c r="C361" s="21" t="s">
        <v>4246</v>
      </c>
      <c r="D361" s="21" t="s">
        <v>3968</v>
      </c>
      <c r="E361" s="21" t="s">
        <v>49</v>
      </c>
      <c r="F361" s="21" t="s">
        <v>9</v>
      </c>
      <c r="G361" s="21" t="s">
        <v>3969</v>
      </c>
      <c r="H361" s="21" t="s">
        <v>47</v>
      </c>
      <c r="I361" s="21" t="s">
        <v>1741</v>
      </c>
      <c r="J361" s="20">
        <v>1486</v>
      </c>
      <c r="K361" s="22" t="s">
        <v>3970</v>
      </c>
      <c r="L361" s="21" t="s">
        <v>8</v>
      </c>
      <c r="N361" s="29" t="s">
        <v>7972</v>
      </c>
      <c r="O361" s="21" t="s">
        <v>4716</v>
      </c>
      <c r="P361" s="21" t="s">
        <v>3971</v>
      </c>
    </row>
    <row r="362" spans="1:17" s="18" customFormat="1" ht="42" x14ac:dyDescent="0.2">
      <c r="A362" s="20">
        <v>493</v>
      </c>
      <c r="B362" s="21" t="s">
        <v>6052</v>
      </c>
      <c r="C362" s="21" t="s">
        <v>4246</v>
      </c>
      <c r="D362" s="21" t="s">
        <v>2028</v>
      </c>
      <c r="E362" s="21" t="s">
        <v>286</v>
      </c>
      <c r="F362" s="21" t="s">
        <v>9</v>
      </c>
      <c r="G362" s="21" t="s">
        <v>22</v>
      </c>
      <c r="H362" s="21" t="s">
        <v>11</v>
      </c>
      <c r="J362" s="20">
        <v>1486</v>
      </c>
      <c r="K362" s="22" t="s">
        <v>2030</v>
      </c>
      <c r="L362" s="21" t="s">
        <v>8</v>
      </c>
      <c r="N362" s="29" t="s">
        <v>6718</v>
      </c>
      <c r="O362" s="21" t="s">
        <v>2031</v>
      </c>
      <c r="P362" s="21" t="s">
        <v>2029</v>
      </c>
    </row>
    <row r="363" spans="1:17" s="18" customFormat="1" ht="42" x14ac:dyDescent="0.2">
      <c r="A363" s="20">
        <v>495</v>
      </c>
      <c r="B363" s="21" t="s">
        <v>4657</v>
      </c>
      <c r="C363" s="21" t="s">
        <v>6011</v>
      </c>
      <c r="D363" s="21" t="s">
        <v>2011</v>
      </c>
      <c r="E363" s="21" t="s">
        <v>13</v>
      </c>
      <c r="F363" s="21" t="s">
        <v>9</v>
      </c>
      <c r="G363" s="21" t="s">
        <v>22</v>
      </c>
      <c r="H363" s="21" t="s">
        <v>11</v>
      </c>
      <c r="J363" s="20">
        <v>1486</v>
      </c>
      <c r="K363" s="22" t="s">
        <v>2620</v>
      </c>
      <c r="L363" s="21" t="s">
        <v>8</v>
      </c>
      <c r="N363" s="29" t="s">
        <v>7973</v>
      </c>
      <c r="O363" s="21" t="s">
        <v>2031</v>
      </c>
      <c r="P363" s="21" t="s">
        <v>2619</v>
      </c>
      <c r="Q363" s="21"/>
    </row>
    <row r="364" spans="1:17" s="18" customFormat="1" ht="84" x14ac:dyDescent="0.2">
      <c r="A364" s="20">
        <v>494</v>
      </c>
      <c r="B364" s="21" t="s">
        <v>4712</v>
      </c>
      <c r="C364" s="21" t="s">
        <v>4197</v>
      </c>
      <c r="D364" s="21" t="s">
        <v>2123</v>
      </c>
      <c r="E364" s="21" t="s">
        <v>237</v>
      </c>
      <c r="F364" s="21" t="s">
        <v>9</v>
      </c>
      <c r="G364" s="21" t="s">
        <v>22</v>
      </c>
      <c r="H364" s="21" t="s">
        <v>11</v>
      </c>
      <c r="J364" s="20">
        <v>1486</v>
      </c>
      <c r="K364" s="22" t="s">
        <v>2125</v>
      </c>
      <c r="L364" s="21" t="s">
        <v>8</v>
      </c>
      <c r="N364" s="29" t="s">
        <v>6719</v>
      </c>
      <c r="O364" s="21" t="s">
        <v>2031</v>
      </c>
      <c r="P364" s="21" t="s">
        <v>2124</v>
      </c>
      <c r="Q364" s="21"/>
    </row>
    <row r="365" spans="1:17" s="18" customFormat="1" ht="98" x14ac:dyDescent="0.2">
      <c r="A365" s="20">
        <v>35</v>
      </c>
      <c r="B365" s="21" t="s">
        <v>4710</v>
      </c>
      <c r="C365" s="21" t="s">
        <v>4283</v>
      </c>
      <c r="D365" s="21" t="s">
        <v>872</v>
      </c>
      <c r="F365" s="21" t="s">
        <v>9</v>
      </c>
      <c r="G365" s="21" t="s">
        <v>59</v>
      </c>
      <c r="H365" s="21" t="s">
        <v>11</v>
      </c>
      <c r="J365" s="20">
        <v>1486</v>
      </c>
      <c r="K365" s="22" t="s">
        <v>2532</v>
      </c>
      <c r="L365" s="21" t="s">
        <v>8</v>
      </c>
      <c r="N365" s="29" t="s">
        <v>7974</v>
      </c>
      <c r="O365" s="21" t="s">
        <v>2533</v>
      </c>
      <c r="P365" s="21" t="s">
        <v>2531</v>
      </c>
    </row>
    <row r="366" spans="1:17" s="18" customFormat="1" ht="98" x14ac:dyDescent="0.2">
      <c r="A366" s="20">
        <v>36</v>
      </c>
      <c r="B366" s="21" t="s">
        <v>4711</v>
      </c>
      <c r="C366" s="21" t="s">
        <v>4627</v>
      </c>
      <c r="D366" s="21" t="s">
        <v>872</v>
      </c>
      <c r="F366" s="21" t="s">
        <v>9</v>
      </c>
      <c r="G366" s="21" t="s">
        <v>59</v>
      </c>
      <c r="H366" s="21" t="s">
        <v>11</v>
      </c>
      <c r="J366" s="20">
        <v>1486</v>
      </c>
      <c r="K366" s="22" t="s">
        <v>2532</v>
      </c>
      <c r="L366" s="21" t="s">
        <v>8</v>
      </c>
      <c r="N366" s="29" t="s">
        <v>7974</v>
      </c>
      <c r="O366" s="21" t="s">
        <v>2533</v>
      </c>
      <c r="P366" s="21" t="s">
        <v>2531</v>
      </c>
    </row>
    <row r="367" spans="1:17" s="18" customFormat="1" ht="70" x14ac:dyDescent="0.2">
      <c r="A367" s="20">
        <v>1702</v>
      </c>
      <c r="B367" s="21" t="s">
        <v>7788</v>
      </c>
      <c r="C367" s="21" t="s">
        <v>4246</v>
      </c>
      <c r="D367" s="21" t="s">
        <v>447</v>
      </c>
      <c r="E367" s="21" t="s">
        <v>4718</v>
      </c>
      <c r="F367" s="21" t="s">
        <v>9</v>
      </c>
      <c r="G367" s="21" t="s">
        <v>8222</v>
      </c>
      <c r="H367" s="21" t="s">
        <v>11</v>
      </c>
      <c r="J367" s="20">
        <v>1486</v>
      </c>
      <c r="K367" s="22" t="s">
        <v>4720</v>
      </c>
      <c r="L367" s="21" t="s">
        <v>4352</v>
      </c>
      <c r="M367" s="21" t="s">
        <v>514</v>
      </c>
      <c r="N367" s="29" t="s">
        <v>8277</v>
      </c>
      <c r="O367" s="21" t="s">
        <v>4721</v>
      </c>
      <c r="P367" s="21" t="s">
        <v>4719</v>
      </c>
      <c r="Q367" s="21"/>
    </row>
    <row r="368" spans="1:17" s="18" customFormat="1" ht="48" x14ac:dyDescent="0.2">
      <c r="A368" s="20">
        <v>1231</v>
      </c>
      <c r="B368" s="21" t="s">
        <v>5905</v>
      </c>
      <c r="C368" s="21" t="s">
        <v>5906</v>
      </c>
      <c r="D368" s="21" t="s">
        <v>1415</v>
      </c>
      <c r="F368" s="21" t="s">
        <v>335</v>
      </c>
      <c r="G368" s="21" t="s">
        <v>8222</v>
      </c>
      <c r="H368" s="21" t="s">
        <v>11</v>
      </c>
      <c r="J368" s="18">
        <v>1486</v>
      </c>
      <c r="L368" s="21" t="s">
        <v>16</v>
      </c>
      <c r="M368" s="18" t="s">
        <v>6649</v>
      </c>
      <c r="N368" s="29" t="s">
        <v>7975</v>
      </c>
      <c r="O368" s="21" t="s">
        <v>1417</v>
      </c>
      <c r="P368" s="21" t="s">
        <v>1416</v>
      </c>
      <c r="Q368" s="21"/>
    </row>
    <row r="369" spans="1:17" s="18" customFormat="1" ht="70" x14ac:dyDescent="0.2">
      <c r="A369" s="20">
        <v>1458</v>
      </c>
      <c r="B369" s="21" t="s">
        <v>4717</v>
      </c>
      <c r="C369" s="21" t="s">
        <v>4197</v>
      </c>
      <c r="F369" s="21" t="s">
        <v>9</v>
      </c>
      <c r="G369" s="21" t="s">
        <v>2473</v>
      </c>
      <c r="H369" s="21" t="s">
        <v>11</v>
      </c>
      <c r="J369" s="20">
        <v>1486</v>
      </c>
      <c r="N369" s="29" t="s">
        <v>7976</v>
      </c>
      <c r="O369" s="21" t="s">
        <v>3805</v>
      </c>
      <c r="P369" s="21" t="s">
        <v>3804</v>
      </c>
    </row>
    <row r="370" spans="1:17" s="18" customFormat="1" ht="42" x14ac:dyDescent="0.2">
      <c r="A370" s="20">
        <v>1817</v>
      </c>
      <c r="B370" s="21" t="s">
        <v>4375</v>
      </c>
      <c r="C370" s="21" t="s">
        <v>4262</v>
      </c>
      <c r="D370" s="21" t="s">
        <v>4722</v>
      </c>
      <c r="E370" s="21" t="s">
        <v>4718</v>
      </c>
      <c r="F370" s="21" t="s">
        <v>9</v>
      </c>
      <c r="G370" s="21" t="s">
        <v>8222</v>
      </c>
      <c r="H370" s="21" t="s">
        <v>11</v>
      </c>
      <c r="J370" s="20">
        <v>1486</v>
      </c>
      <c r="L370" s="21" t="s">
        <v>24</v>
      </c>
      <c r="N370" s="29" t="s">
        <v>6723</v>
      </c>
      <c r="O370" s="21" t="s">
        <v>4724</v>
      </c>
      <c r="P370" s="21" t="s">
        <v>4723</v>
      </c>
      <c r="Q370" s="21"/>
    </row>
    <row r="371" spans="1:17" s="18" customFormat="1" ht="154" x14ac:dyDescent="0.2">
      <c r="A371" s="20">
        <v>1857</v>
      </c>
      <c r="B371" s="21" t="s">
        <v>6402</v>
      </c>
      <c r="C371" s="21" t="s">
        <v>4246</v>
      </c>
      <c r="D371" s="21"/>
      <c r="E371" s="21"/>
      <c r="F371" s="21" t="s">
        <v>9</v>
      </c>
      <c r="G371" s="21" t="s">
        <v>1595</v>
      </c>
      <c r="H371" s="21" t="s">
        <v>11</v>
      </c>
      <c r="J371" s="20">
        <v>1486</v>
      </c>
      <c r="L371" s="21" t="s">
        <v>252</v>
      </c>
      <c r="N371" s="29" t="s">
        <v>6721</v>
      </c>
      <c r="O371" s="85" t="s">
        <v>8789</v>
      </c>
      <c r="P371" s="21"/>
      <c r="Q371" s="21"/>
    </row>
    <row r="372" spans="1:17" s="18" customFormat="1" ht="70" x14ac:dyDescent="0.2">
      <c r="A372" s="20">
        <v>851</v>
      </c>
      <c r="B372" s="21" t="s">
        <v>4241</v>
      </c>
      <c r="C372" s="21" t="s">
        <v>4232</v>
      </c>
      <c r="D372" s="21" t="s">
        <v>3374</v>
      </c>
      <c r="E372" s="21" t="s">
        <v>237</v>
      </c>
      <c r="F372" s="21" t="s">
        <v>9</v>
      </c>
      <c r="G372" s="21" t="s">
        <v>3375</v>
      </c>
      <c r="H372" s="21" t="s">
        <v>19</v>
      </c>
      <c r="J372" s="20">
        <v>1487</v>
      </c>
      <c r="K372" s="22" t="s">
        <v>3377</v>
      </c>
      <c r="L372" s="21" t="s">
        <v>8</v>
      </c>
      <c r="N372" s="29" t="s">
        <v>8019</v>
      </c>
      <c r="O372" s="21" t="s">
        <v>3378</v>
      </c>
      <c r="P372" s="21" t="s">
        <v>3376</v>
      </c>
      <c r="Q372" s="21"/>
    </row>
    <row r="373" spans="1:17" s="18" customFormat="1" ht="98" x14ac:dyDescent="0.2">
      <c r="A373" s="20">
        <v>1524</v>
      </c>
      <c r="B373" s="21" t="s">
        <v>4731</v>
      </c>
      <c r="C373" s="21" t="s">
        <v>4197</v>
      </c>
      <c r="D373" s="21" t="s">
        <v>593</v>
      </c>
      <c r="E373" s="21" t="s">
        <v>336</v>
      </c>
      <c r="F373" s="21" t="s">
        <v>9</v>
      </c>
      <c r="G373" s="21" t="s">
        <v>594</v>
      </c>
      <c r="H373" s="21" t="s">
        <v>47</v>
      </c>
      <c r="I373" s="21" t="s">
        <v>599</v>
      </c>
      <c r="J373" s="20">
        <v>1487</v>
      </c>
      <c r="K373" s="22" t="s">
        <v>596</v>
      </c>
      <c r="L373" s="21" t="s">
        <v>8</v>
      </c>
      <c r="M373" s="21" t="s">
        <v>598</v>
      </c>
      <c r="N373" s="29" t="s">
        <v>8278</v>
      </c>
      <c r="O373" s="21" t="s">
        <v>597</v>
      </c>
      <c r="P373" s="21" t="s">
        <v>595</v>
      </c>
      <c r="Q373" s="21"/>
    </row>
    <row r="374" spans="1:17" s="18" customFormat="1" ht="70" x14ac:dyDescent="0.2">
      <c r="A374" s="20">
        <v>1528</v>
      </c>
      <c r="B374" s="21" t="s">
        <v>4914</v>
      </c>
      <c r="C374" s="21" t="s">
        <v>4232</v>
      </c>
      <c r="D374" s="21" t="s">
        <v>3964</v>
      </c>
      <c r="E374" s="21" t="s">
        <v>1270</v>
      </c>
      <c r="F374" s="21" t="s">
        <v>9</v>
      </c>
      <c r="G374" s="21" t="s">
        <v>3965</v>
      </c>
      <c r="H374" s="21" t="s">
        <v>47</v>
      </c>
      <c r="J374" s="20">
        <v>1487</v>
      </c>
      <c r="K374" s="22" t="s">
        <v>3967</v>
      </c>
      <c r="L374" s="21" t="s">
        <v>8</v>
      </c>
      <c r="N374" s="29" t="s">
        <v>8279</v>
      </c>
      <c r="O374" s="21" t="s">
        <v>7383</v>
      </c>
      <c r="P374" s="21" t="s">
        <v>3966</v>
      </c>
      <c r="Q374" s="21"/>
    </row>
    <row r="375" spans="1:17" s="18" customFormat="1" ht="42" x14ac:dyDescent="0.2">
      <c r="A375" s="20">
        <v>477</v>
      </c>
      <c r="B375" s="21" t="s">
        <v>4727</v>
      </c>
      <c r="C375" s="21" t="s">
        <v>4197</v>
      </c>
      <c r="D375" s="21" t="s">
        <v>2377</v>
      </c>
      <c r="E375" s="21" t="s">
        <v>237</v>
      </c>
      <c r="F375" s="21" t="s">
        <v>9</v>
      </c>
      <c r="G375" s="21" t="s">
        <v>22</v>
      </c>
      <c r="H375" s="21" t="s">
        <v>11</v>
      </c>
      <c r="J375" s="20">
        <v>1487</v>
      </c>
      <c r="K375" s="22" t="s">
        <v>2379</v>
      </c>
      <c r="L375" s="21" t="s">
        <v>8</v>
      </c>
      <c r="N375" s="29" t="s">
        <v>6725</v>
      </c>
      <c r="O375" s="21" t="s">
        <v>671</v>
      </c>
      <c r="P375" s="21" t="s">
        <v>2378</v>
      </c>
    </row>
    <row r="376" spans="1:17" s="18" customFormat="1" ht="42" x14ac:dyDescent="0.2">
      <c r="A376" s="20">
        <v>37</v>
      </c>
      <c r="B376" s="21" t="s">
        <v>4725</v>
      </c>
      <c r="C376" s="21" t="s">
        <v>4726</v>
      </c>
      <c r="D376" s="21" t="s">
        <v>1502</v>
      </c>
      <c r="F376" s="21" t="s">
        <v>9</v>
      </c>
      <c r="G376" s="21" t="s">
        <v>59</v>
      </c>
      <c r="H376" s="21" t="s">
        <v>11</v>
      </c>
      <c r="J376" s="20">
        <v>1487</v>
      </c>
      <c r="K376" s="22" t="s">
        <v>1504</v>
      </c>
      <c r="L376" s="21" t="s">
        <v>8</v>
      </c>
      <c r="N376" s="29" t="s">
        <v>6724</v>
      </c>
      <c r="O376" s="21" t="s">
        <v>1505</v>
      </c>
      <c r="P376" s="21" t="s">
        <v>1503</v>
      </c>
      <c r="Q376" s="21"/>
    </row>
    <row r="377" spans="1:17" s="18" customFormat="1" ht="42" x14ac:dyDescent="0.2">
      <c r="A377" s="20">
        <v>479</v>
      </c>
      <c r="B377" s="21" t="s">
        <v>4728</v>
      </c>
      <c r="C377" s="21" t="s">
        <v>4246</v>
      </c>
      <c r="D377" s="21" t="s">
        <v>40</v>
      </c>
      <c r="E377" s="21" t="s">
        <v>108</v>
      </c>
      <c r="F377" s="21" t="s">
        <v>9</v>
      </c>
      <c r="G377" s="21" t="s">
        <v>22</v>
      </c>
      <c r="H377" s="21" t="s">
        <v>11</v>
      </c>
      <c r="J377" s="20">
        <v>1487</v>
      </c>
      <c r="K377" s="22" t="s">
        <v>670</v>
      </c>
      <c r="L377" s="21" t="s">
        <v>8</v>
      </c>
      <c r="N377" s="29" t="s">
        <v>6726</v>
      </c>
      <c r="O377" s="21" t="s">
        <v>671</v>
      </c>
      <c r="P377" s="21" t="s">
        <v>669</v>
      </c>
      <c r="Q377" s="21"/>
    </row>
    <row r="378" spans="1:17" s="18" customFormat="1" ht="42" x14ac:dyDescent="0.2">
      <c r="A378" s="20">
        <v>480</v>
      </c>
      <c r="B378" s="21" t="s">
        <v>4729</v>
      </c>
      <c r="C378" s="21" t="s">
        <v>4730</v>
      </c>
      <c r="D378" s="21" t="s">
        <v>40</v>
      </c>
      <c r="E378" s="21" t="s">
        <v>108</v>
      </c>
      <c r="F378" s="21" t="s">
        <v>9</v>
      </c>
      <c r="G378" s="21" t="s">
        <v>22</v>
      </c>
      <c r="H378" s="21" t="s">
        <v>11</v>
      </c>
      <c r="J378" s="20">
        <v>1487</v>
      </c>
      <c r="K378" s="22" t="s">
        <v>670</v>
      </c>
      <c r="L378" s="21" t="s">
        <v>8</v>
      </c>
      <c r="N378" s="29" t="s">
        <v>6726</v>
      </c>
      <c r="O378" s="21" t="s">
        <v>671</v>
      </c>
      <c r="P378" s="21" t="s">
        <v>669</v>
      </c>
      <c r="Q378" s="21"/>
    </row>
    <row r="379" spans="1:17" s="18" customFormat="1" ht="32" x14ac:dyDescent="0.2">
      <c r="A379" s="20">
        <v>481</v>
      </c>
      <c r="B379" s="21" t="s">
        <v>5012</v>
      </c>
      <c r="C379" s="21" t="s">
        <v>5278</v>
      </c>
      <c r="F379" s="21" t="s">
        <v>9</v>
      </c>
      <c r="G379" s="21" t="s">
        <v>22</v>
      </c>
      <c r="H379" s="21" t="s">
        <v>11</v>
      </c>
      <c r="J379" s="18">
        <v>1487</v>
      </c>
      <c r="L379" s="21" t="s">
        <v>8</v>
      </c>
      <c r="N379" s="29" t="s">
        <v>7685</v>
      </c>
      <c r="O379" s="21" t="s">
        <v>671</v>
      </c>
      <c r="P379" s="21" t="s">
        <v>4018</v>
      </c>
      <c r="Q379" s="21"/>
    </row>
    <row r="380" spans="1:17" s="18" customFormat="1" ht="32" x14ac:dyDescent="0.2">
      <c r="A380" s="20">
        <v>476</v>
      </c>
      <c r="B380" s="21" t="s">
        <v>4734</v>
      </c>
      <c r="C380" s="21" t="s">
        <v>4197</v>
      </c>
      <c r="D380" s="21" t="s">
        <v>320</v>
      </c>
      <c r="E380" s="21" t="s">
        <v>1522</v>
      </c>
      <c r="F380" s="21" t="s">
        <v>9</v>
      </c>
      <c r="G380" s="21" t="s">
        <v>22</v>
      </c>
      <c r="H380" s="21" t="s">
        <v>11</v>
      </c>
      <c r="J380" s="20">
        <v>1488</v>
      </c>
      <c r="K380" s="22" t="s">
        <v>3138</v>
      </c>
      <c r="L380" s="21" t="s">
        <v>8</v>
      </c>
      <c r="N380" s="29" t="s">
        <v>6727</v>
      </c>
      <c r="O380" s="21" t="s">
        <v>3139</v>
      </c>
      <c r="P380" s="21" t="s">
        <v>3137</v>
      </c>
      <c r="Q380" s="21"/>
    </row>
    <row r="381" spans="1:17" s="18" customFormat="1" ht="48" x14ac:dyDescent="0.2">
      <c r="A381" s="20">
        <v>482</v>
      </c>
      <c r="B381" s="21" t="s">
        <v>4812</v>
      </c>
      <c r="C381" s="21" t="s">
        <v>6134</v>
      </c>
      <c r="D381" s="21" t="s">
        <v>285</v>
      </c>
      <c r="E381" s="21" t="s">
        <v>507</v>
      </c>
      <c r="F381" s="21" t="s">
        <v>9</v>
      </c>
      <c r="G381" s="21" t="s">
        <v>22</v>
      </c>
      <c r="H381" s="21" t="s">
        <v>11</v>
      </c>
      <c r="J381" s="20">
        <v>1488</v>
      </c>
      <c r="K381" s="22" t="s">
        <v>2353</v>
      </c>
      <c r="L381" s="21" t="s">
        <v>8</v>
      </c>
      <c r="N381" s="29" t="s">
        <v>6728</v>
      </c>
      <c r="O381" s="21" t="s">
        <v>2354</v>
      </c>
      <c r="P381" s="21" t="s">
        <v>2352</v>
      </c>
      <c r="Q381" s="21"/>
    </row>
    <row r="382" spans="1:17" s="18" customFormat="1" ht="48" x14ac:dyDescent="0.2">
      <c r="A382" s="20">
        <v>483</v>
      </c>
      <c r="B382" s="21" t="s">
        <v>6344</v>
      </c>
      <c r="C382" s="21" t="s">
        <v>4195</v>
      </c>
      <c r="D382" s="21" t="s">
        <v>285</v>
      </c>
      <c r="E382" s="21" t="s">
        <v>507</v>
      </c>
      <c r="F382" s="21" t="s">
        <v>9</v>
      </c>
      <c r="G382" s="21" t="s">
        <v>22</v>
      </c>
      <c r="H382" s="21" t="s">
        <v>11</v>
      </c>
      <c r="J382" s="20">
        <v>1488</v>
      </c>
      <c r="K382" s="22" t="s">
        <v>2353</v>
      </c>
      <c r="L382" s="21" t="s">
        <v>8</v>
      </c>
      <c r="N382" s="29" t="s">
        <v>6728</v>
      </c>
      <c r="O382" s="21" t="s">
        <v>2354</v>
      </c>
      <c r="P382" s="21" t="s">
        <v>2352</v>
      </c>
    </row>
    <row r="383" spans="1:17" s="18" customFormat="1" ht="32" x14ac:dyDescent="0.2">
      <c r="A383" s="20">
        <v>485</v>
      </c>
      <c r="B383" s="21" t="s">
        <v>4735</v>
      </c>
      <c r="C383" s="21" t="s">
        <v>4197</v>
      </c>
      <c r="D383" s="21" t="s">
        <v>926</v>
      </c>
      <c r="E383" s="21" t="s">
        <v>49</v>
      </c>
      <c r="F383" s="21" t="s">
        <v>9</v>
      </c>
      <c r="G383" s="21" t="s">
        <v>22</v>
      </c>
      <c r="H383" s="21" t="s">
        <v>11</v>
      </c>
      <c r="J383" s="20">
        <v>1488</v>
      </c>
      <c r="K383" s="22" t="s">
        <v>3653</v>
      </c>
      <c r="L383" s="21" t="s">
        <v>8</v>
      </c>
      <c r="N383" s="29" t="s">
        <v>6730</v>
      </c>
      <c r="O383" s="21" t="s">
        <v>1220</v>
      </c>
      <c r="P383" s="21" t="s">
        <v>3652</v>
      </c>
      <c r="Q383" s="21"/>
    </row>
    <row r="384" spans="1:17" s="18" customFormat="1" ht="98" x14ac:dyDescent="0.2">
      <c r="A384" s="20">
        <v>38</v>
      </c>
      <c r="B384" s="21" t="s">
        <v>4732</v>
      </c>
      <c r="C384" s="21" t="s">
        <v>4232</v>
      </c>
      <c r="D384" s="21" t="s">
        <v>2041</v>
      </c>
      <c r="E384" s="21" t="s">
        <v>237</v>
      </c>
      <c r="F384" s="21" t="s">
        <v>9</v>
      </c>
      <c r="G384" s="21" t="s">
        <v>59</v>
      </c>
      <c r="H384" s="21" t="s">
        <v>11</v>
      </c>
      <c r="J384" s="20">
        <v>1488</v>
      </c>
      <c r="K384" s="22" t="s">
        <v>2046</v>
      </c>
      <c r="L384" s="18" t="s">
        <v>8</v>
      </c>
      <c r="N384" s="29" t="s">
        <v>7789</v>
      </c>
      <c r="O384" s="21" t="s">
        <v>2047</v>
      </c>
      <c r="P384" s="21" t="s">
        <v>2045</v>
      </c>
    </row>
    <row r="385" spans="1:17" s="18" customFormat="1" ht="52" customHeight="1" x14ac:dyDescent="0.2">
      <c r="A385" s="20">
        <v>496</v>
      </c>
      <c r="B385" s="21" t="s">
        <v>6396</v>
      </c>
      <c r="C385" s="21" t="s">
        <v>4232</v>
      </c>
      <c r="D385" s="21" t="s">
        <v>3431</v>
      </c>
      <c r="F385" s="21" t="s">
        <v>9</v>
      </c>
      <c r="G385" s="21" t="s">
        <v>22</v>
      </c>
      <c r="H385" s="21" t="s">
        <v>11</v>
      </c>
      <c r="J385" s="20">
        <v>1488</v>
      </c>
      <c r="K385" s="22" t="s">
        <v>3433</v>
      </c>
      <c r="L385" s="21" t="s">
        <v>8</v>
      </c>
      <c r="N385" s="29" t="s">
        <v>6731</v>
      </c>
      <c r="O385" s="21" t="s">
        <v>2031</v>
      </c>
      <c r="P385" s="21" t="s">
        <v>3432</v>
      </c>
    </row>
    <row r="386" spans="1:17" s="18" customFormat="1" ht="42" x14ac:dyDescent="0.2">
      <c r="A386" s="20">
        <v>497</v>
      </c>
      <c r="B386" s="21" t="s">
        <v>4736</v>
      </c>
      <c r="C386" s="21" t="s">
        <v>4197</v>
      </c>
      <c r="D386" s="21" t="s">
        <v>1546</v>
      </c>
      <c r="E386" s="21" t="s">
        <v>49</v>
      </c>
      <c r="F386" s="21" t="s">
        <v>9</v>
      </c>
      <c r="G386" s="21" t="s">
        <v>22</v>
      </c>
      <c r="H386" s="21" t="s">
        <v>11</v>
      </c>
      <c r="J386" s="20">
        <v>1488</v>
      </c>
      <c r="K386" s="22" t="s">
        <v>1548</v>
      </c>
      <c r="L386" s="21" t="s">
        <v>8</v>
      </c>
      <c r="N386" s="29" t="s">
        <v>6732</v>
      </c>
      <c r="O386" s="21" t="s">
        <v>1549</v>
      </c>
      <c r="P386" s="21" t="s">
        <v>1547</v>
      </c>
    </row>
    <row r="387" spans="1:17" s="18" customFormat="1" ht="70" x14ac:dyDescent="0.2">
      <c r="A387" s="20">
        <v>855</v>
      </c>
      <c r="B387" s="21" t="s">
        <v>6175</v>
      </c>
      <c r="C387" s="21" t="s">
        <v>5160</v>
      </c>
      <c r="D387" s="21" t="s">
        <v>67</v>
      </c>
      <c r="E387" s="21" t="s">
        <v>2520</v>
      </c>
      <c r="F387" s="21" t="s">
        <v>9</v>
      </c>
      <c r="G387" s="21" t="s">
        <v>8222</v>
      </c>
      <c r="H387" s="21" t="s">
        <v>11</v>
      </c>
      <c r="J387" s="20">
        <v>1488</v>
      </c>
      <c r="K387" s="22" t="s">
        <v>2522</v>
      </c>
      <c r="L387" s="21" t="s">
        <v>8</v>
      </c>
      <c r="N387" s="29" t="s">
        <v>6733</v>
      </c>
      <c r="O387" s="21" t="s">
        <v>2523</v>
      </c>
      <c r="P387" s="21" t="s">
        <v>2521</v>
      </c>
      <c r="Q387" s="21"/>
    </row>
    <row r="388" spans="1:17" s="18" customFormat="1" ht="98" x14ac:dyDescent="0.2">
      <c r="A388" s="20">
        <v>39</v>
      </c>
      <c r="B388" s="21" t="s">
        <v>4733</v>
      </c>
      <c r="C388" s="21" t="s">
        <v>4232</v>
      </c>
      <c r="D388" s="21" t="s">
        <v>647</v>
      </c>
      <c r="E388" s="21" t="s">
        <v>298</v>
      </c>
      <c r="F388" s="21" t="s">
        <v>9</v>
      </c>
      <c r="G388" s="21" t="s">
        <v>59</v>
      </c>
      <c r="H388" s="21" t="s">
        <v>11</v>
      </c>
      <c r="J388" s="20">
        <v>1488</v>
      </c>
      <c r="K388" s="22" t="s">
        <v>4085</v>
      </c>
      <c r="L388" s="21" t="s">
        <v>8</v>
      </c>
      <c r="M388" s="21" t="s">
        <v>54</v>
      </c>
      <c r="N388" s="29" t="s">
        <v>8020</v>
      </c>
      <c r="O388" s="21" t="s">
        <v>4086</v>
      </c>
      <c r="P388" s="21" t="s">
        <v>4084</v>
      </c>
      <c r="Q388" s="21"/>
    </row>
    <row r="389" spans="1:17" s="18" customFormat="1" ht="48" x14ac:dyDescent="0.2">
      <c r="A389" s="20">
        <v>484</v>
      </c>
      <c r="B389" s="21" t="s">
        <v>4241</v>
      </c>
      <c r="C389" s="21" t="s">
        <v>4279</v>
      </c>
      <c r="D389" s="21" t="s">
        <v>3350</v>
      </c>
      <c r="E389" s="21" t="s">
        <v>49</v>
      </c>
      <c r="F389" s="21" t="s">
        <v>9</v>
      </c>
      <c r="G389" s="21" t="s">
        <v>22</v>
      </c>
      <c r="H389" s="21" t="s">
        <v>11</v>
      </c>
      <c r="J389" s="20">
        <v>1488</v>
      </c>
      <c r="L389" s="21" t="s">
        <v>8</v>
      </c>
      <c r="N389" s="29" t="s">
        <v>6729</v>
      </c>
      <c r="O389" s="21" t="s">
        <v>1220</v>
      </c>
      <c r="P389" s="21" t="s">
        <v>3351</v>
      </c>
    </row>
    <row r="390" spans="1:17" s="18" customFormat="1" ht="196" x14ac:dyDescent="0.2">
      <c r="A390" s="20">
        <v>1656</v>
      </c>
      <c r="B390" s="21" t="s">
        <v>4737</v>
      </c>
      <c r="C390" s="21" t="s">
        <v>4195</v>
      </c>
      <c r="D390" s="21" t="s">
        <v>4738</v>
      </c>
      <c r="E390" s="21" t="s">
        <v>265</v>
      </c>
      <c r="F390" s="21" t="s">
        <v>9</v>
      </c>
      <c r="G390" s="21" t="s">
        <v>4739</v>
      </c>
      <c r="H390" s="21" t="s">
        <v>11</v>
      </c>
      <c r="J390" s="20">
        <v>1488</v>
      </c>
      <c r="L390" s="21" t="s">
        <v>16</v>
      </c>
      <c r="N390" s="29" t="s">
        <v>8519</v>
      </c>
      <c r="O390" s="69" t="s">
        <v>8696</v>
      </c>
      <c r="P390" s="21" t="s">
        <v>4740</v>
      </c>
      <c r="Q390" s="21"/>
    </row>
    <row r="391" spans="1:17" s="18" customFormat="1" ht="126" x14ac:dyDescent="0.2">
      <c r="A391" s="20">
        <v>1814</v>
      </c>
      <c r="B391" s="21" t="s">
        <v>4741</v>
      </c>
      <c r="C391" s="21" t="s">
        <v>4310</v>
      </c>
      <c r="D391" s="21" t="s">
        <v>67</v>
      </c>
      <c r="F391" s="21" t="s">
        <v>9</v>
      </c>
      <c r="G391" s="21" t="s">
        <v>8222</v>
      </c>
      <c r="H391" s="21" t="s">
        <v>11</v>
      </c>
      <c r="J391" s="20">
        <v>1488</v>
      </c>
      <c r="L391" s="21" t="s">
        <v>24</v>
      </c>
      <c r="N391" s="29" t="s">
        <v>8316</v>
      </c>
      <c r="O391" s="21" t="s">
        <v>4743</v>
      </c>
      <c r="P391" s="21" t="s">
        <v>4742</v>
      </c>
      <c r="Q391" s="21"/>
    </row>
    <row r="392" spans="1:17" s="18" customFormat="1" ht="238" x14ac:dyDescent="0.2">
      <c r="A392" s="20">
        <v>1525</v>
      </c>
      <c r="B392" s="21" t="s">
        <v>4744</v>
      </c>
      <c r="C392" s="21" t="s">
        <v>4197</v>
      </c>
      <c r="D392" s="21" t="s">
        <v>67</v>
      </c>
      <c r="E392" s="21" t="s">
        <v>49</v>
      </c>
      <c r="F392" s="21" t="s">
        <v>9</v>
      </c>
      <c r="G392" s="21" t="s">
        <v>1738</v>
      </c>
      <c r="H392" s="21" t="s">
        <v>47</v>
      </c>
      <c r="I392" s="21" t="s">
        <v>524</v>
      </c>
      <c r="J392" s="20">
        <v>1489</v>
      </c>
      <c r="K392" s="22" t="s">
        <v>2628</v>
      </c>
      <c r="L392" s="21" t="s">
        <v>8</v>
      </c>
      <c r="N392" s="29" t="s">
        <v>8317</v>
      </c>
      <c r="O392" s="85" t="s">
        <v>6736</v>
      </c>
      <c r="P392" s="21" t="s">
        <v>2629</v>
      </c>
      <c r="Q392" s="21"/>
    </row>
    <row r="393" spans="1:17" s="18" customFormat="1" ht="154" x14ac:dyDescent="0.2">
      <c r="A393" s="20">
        <v>1526</v>
      </c>
      <c r="B393" s="21" t="s">
        <v>4745</v>
      </c>
      <c r="C393" s="21" t="s">
        <v>4195</v>
      </c>
      <c r="D393" s="21" t="s">
        <v>861</v>
      </c>
      <c r="E393" s="21" t="s">
        <v>862</v>
      </c>
      <c r="F393" s="21" t="s">
        <v>9</v>
      </c>
      <c r="G393" s="21" t="s">
        <v>8222</v>
      </c>
      <c r="H393" s="21" t="s">
        <v>11</v>
      </c>
      <c r="J393" s="20">
        <v>1489</v>
      </c>
      <c r="K393" s="22" t="s">
        <v>864</v>
      </c>
      <c r="L393" s="21" t="s">
        <v>8</v>
      </c>
      <c r="N393" s="29" t="s">
        <v>7977</v>
      </c>
      <c r="O393" s="21" t="s">
        <v>7790</v>
      </c>
      <c r="P393" s="21" t="s">
        <v>863</v>
      </c>
      <c r="Q393" s="21"/>
    </row>
    <row r="394" spans="1:17" s="18" customFormat="1" ht="154" x14ac:dyDescent="0.2">
      <c r="A394" s="20">
        <v>1527</v>
      </c>
      <c r="B394" s="21" t="s">
        <v>4745</v>
      </c>
      <c r="C394" s="21" t="s">
        <v>4675</v>
      </c>
      <c r="D394" s="21" t="s">
        <v>861</v>
      </c>
      <c r="E394" s="21" t="s">
        <v>862</v>
      </c>
      <c r="F394" s="21" t="s">
        <v>9</v>
      </c>
      <c r="G394" s="21" t="s">
        <v>8222</v>
      </c>
      <c r="H394" s="21" t="s">
        <v>11</v>
      </c>
      <c r="J394" s="20">
        <v>1489</v>
      </c>
      <c r="K394" s="22" t="s">
        <v>864</v>
      </c>
      <c r="L394" s="21" t="s">
        <v>8</v>
      </c>
      <c r="N394" s="29" t="s">
        <v>7977</v>
      </c>
      <c r="O394" s="21" t="s">
        <v>7790</v>
      </c>
      <c r="P394" s="21" t="s">
        <v>863</v>
      </c>
      <c r="Q394" s="21"/>
    </row>
    <row r="395" spans="1:17" s="18" customFormat="1" ht="32" x14ac:dyDescent="0.2">
      <c r="A395" s="20">
        <v>498</v>
      </c>
      <c r="B395" s="21" t="s">
        <v>5934</v>
      </c>
      <c r="C395" s="21" t="s">
        <v>4283</v>
      </c>
      <c r="D395" s="21" t="s">
        <v>1540</v>
      </c>
      <c r="F395" s="21" t="s">
        <v>9</v>
      </c>
      <c r="G395" s="21" t="s">
        <v>22</v>
      </c>
      <c r="H395" s="21" t="s">
        <v>11</v>
      </c>
      <c r="J395" s="20">
        <v>1489</v>
      </c>
      <c r="K395" s="22" t="s">
        <v>1542</v>
      </c>
      <c r="L395" s="21" t="s">
        <v>8</v>
      </c>
      <c r="N395" s="29" t="s">
        <v>6734</v>
      </c>
      <c r="O395" s="21" t="s">
        <v>1520</v>
      </c>
      <c r="P395" s="21" t="s">
        <v>1541</v>
      </c>
    </row>
    <row r="396" spans="1:17" s="18" customFormat="1" ht="48" x14ac:dyDescent="0.2">
      <c r="A396" s="20">
        <v>499</v>
      </c>
      <c r="B396" s="21" t="s">
        <v>5866</v>
      </c>
      <c r="C396" s="21" t="s">
        <v>4279</v>
      </c>
      <c r="D396" s="21" t="s">
        <v>2535</v>
      </c>
      <c r="F396" s="21" t="s">
        <v>9</v>
      </c>
      <c r="G396" s="21" t="s">
        <v>22</v>
      </c>
      <c r="H396" s="21" t="s">
        <v>11</v>
      </c>
      <c r="J396" s="20">
        <v>1489</v>
      </c>
      <c r="K396" s="22" t="s">
        <v>4012</v>
      </c>
      <c r="L396" s="18" t="s">
        <v>394</v>
      </c>
      <c r="N396" s="33" t="s">
        <v>7724</v>
      </c>
      <c r="O396" s="21" t="s">
        <v>1520</v>
      </c>
      <c r="P396" s="21" t="s">
        <v>4011</v>
      </c>
      <c r="Q396" s="21"/>
    </row>
    <row r="397" spans="1:17" s="18" customFormat="1" ht="71" customHeight="1" x14ac:dyDescent="0.2">
      <c r="A397" s="20">
        <v>854</v>
      </c>
      <c r="B397" s="21" t="s">
        <v>6436</v>
      </c>
      <c r="C397" s="21" t="s">
        <v>4246</v>
      </c>
      <c r="D397" s="21" t="s">
        <v>3608</v>
      </c>
      <c r="E397" s="21" t="s">
        <v>49</v>
      </c>
      <c r="F397" s="21" t="s">
        <v>9</v>
      </c>
      <c r="G397" s="21" t="s">
        <v>250</v>
      </c>
      <c r="H397" s="21" t="s">
        <v>11</v>
      </c>
      <c r="J397" s="20">
        <v>1489</v>
      </c>
      <c r="K397" s="22" t="s">
        <v>3610</v>
      </c>
      <c r="L397" s="21" t="s">
        <v>8</v>
      </c>
      <c r="N397" s="33" t="s">
        <v>7978</v>
      </c>
      <c r="O397" s="21" t="s">
        <v>3611</v>
      </c>
      <c r="P397" s="21" t="s">
        <v>3609</v>
      </c>
      <c r="Q397" s="21"/>
    </row>
    <row r="398" spans="1:17" s="18" customFormat="1" ht="31" customHeight="1" x14ac:dyDescent="0.2">
      <c r="A398" s="20">
        <v>500</v>
      </c>
      <c r="B398" s="21" t="s">
        <v>6026</v>
      </c>
      <c r="C398" s="21" t="s">
        <v>4835</v>
      </c>
      <c r="D398" s="21" t="s">
        <v>1904</v>
      </c>
      <c r="E398" s="21" t="s">
        <v>28</v>
      </c>
      <c r="F398" s="21" t="s">
        <v>9</v>
      </c>
      <c r="G398" s="21" t="s">
        <v>22</v>
      </c>
      <c r="H398" s="21" t="s">
        <v>11</v>
      </c>
      <c r="J398" s="20">
        <v>1489</v>
      </c>
      <c r="K398" s="22" t="s">
        <v>1906</v>
      </c>
      <c r="L398" s="21" t="s">
        <v>8</v>
      </c>
      <c r="N398" s="33" t="s">
        <v>6735</v>
      </c>
      <c r="O398" s="21" t="s">
        <v>1520</v>
      </c>
      <c r="P398" s="21" t="s">
        <v>1905</v>
      </c>
    </row>
    <row r="399" spans="1:17" s="18" customFormat="1" ht="56" x14ac:dyDescent="0.2">
      <c r="A399" s="20">
        <v>40</v>
      </c>
      <c r="B399" s="21" t="s">
        <v>4746</v>
      </c>
      <c r="C399" s="21" t="s">
        <v>4279</v>
      </c>
      <c r="D399" s="21" t="s">
        <v>887</v>
      </c>
      <c r="F399" s="21" t="s">
        <v>9</v>
      </c>
      <c r="G399" s="21" t="s">
        <v>59</v>
      </c>
      <c r="H399" s="21" t="s">
        <v>11</v>
      </c>
      <c r="J399" s="20">
        <v>1490</v>
      </c>
      <c r="K399" s="22" t="s">
        <v>3613</v>
      </c>
      <c r="L399" s="21" t="s">
        <v>8</v>
      </c>
      <c r="M399" s="18" t="s">
        <v>446</v>
      </c>
      <c r="N399" s="29" t="s">
        <v>6741</v>
      </c>
      <c r="O399" s="21" t="s">
        <v>3614</v>
      </c>
      <c r="P399" s="21" t="s">
        <v>3612</v>
      </c>
      <c r="Q399" s="21"/>
    </row>
    <row r="400" spans="1:17" s="18" customFormat="1" ht="56" x14ac:dyDescent="0.2">
      <c r="A400" s="20">
        <v>41</v>
      </c>
      <c r="B400" s="21" t="s">
        <v>4747</v>
      </c>
      <c r="C400" s="21" t="s">
        <v>4283</v>
      </c>
      <c r="D400" s="21" t="s">
        <v>3702</v>
      </c>
      <c r="F400" s="21" t="s">
        <v>9</v>
      </c>
      <c r="G400" s="21" t="s">
        <v>59</v>
      </c>
      <c r="H400" s="21" t="s">
        <v>11</v>
      </c>
      <c r="J400" s="20">
        <v>1490</v>
      </c>
      <c r="K400" s="22" t="s">
        <v>3704</v>
      </c>
      <c r="L400" s="21" t="s">
        <v>8</v>
      </c>
      <c r="N400" s="29" t="s">
        <v>6737</v>
      </c>
      <c r="O400" s="21" t="s">
        <v>3614</v>
      </c>
      <c r="P400" s="21" t="s">
        <v>3703</v>
      </c>
      <c r="Q400" s="21"/>
    </row>
    <row r="401" spans="1:17" s="18" customFormat="1" ht="182" x14ac:dyDescent="0.2">
      <c r="A401" s="20">
        <v>856</v>
      </c>
      <c r="B401" s="21" t="s">
        <v>6333</v>
      </c>
      <c r="C401" s="21" t="s">
        <v>4232</v>
      </c>
      <c r="D401" s="21" t="s">
        <v>3098</v>
      </c>
      <c r="E401" s="21" t="s">
        <v>49</v>
      </c>
      <c r="F401" s="21" t="s">
        <v>9</v>
      </c>
      <c r="G401" s="21" t="s">
        <v>3099</v>
      </c>
      <c r="H401" s="21" t="s">
        <v>19</v>
      </c>
      <c r="J401" s="20">
        <v>1490</v>
      </c>
      <c r="K401" s="22" t="s">
        <v>3101</v>
      </c>
      <c r="L401" s="21" t="s">
        <v>16</v>
      </c>
      <c r="N401" s="29" t="s">
        <v>7725</v>
      </c>
      <c r="O401" s="21" t="s">
        <v>4752</v>
      </c>
      <c r="P401" s="21" t="s">
        <v>3100</v>
      </c>
      <c r="Q401" s="21"/>
    </row>
    <row r="402" spans="1:17" s="18" customFormat="1" ht="238" x14ac:dyDescent="0.2">
      <c r="A402" s="20">
        <v>1697</v>
      </c>
      <c r="B402" s="21" t="s">
        <v>4978</v>
      </c>
      <c r="C402" s="21" t="s">
        <v>4195</v>
      </c>
      <c r="D402" s="21" t="s">
        <v>539</v>
      </c>
      <c r="E402" s="21" t="s">
        <v>108</v>
      </c>
      <c r="F402" s="21" t="s">
        <v>9</v>
      </c>
      <c r="G402" s="21" t="s">
        <v>1153</v>
      </c>
      <c r="H402" s="21" t="s">
        <v>19</v>
      </c>
      <c r="J402" s="20">
        <v>1490</v>
      </c>
      <c r="K402" s="22" t="s">
        <v>4761</v>
      </c>
      <c r="L402" s="21" t="s">
        <v>4352</v>
      </c>
      <c r="M402" s="21" t="s">
        <v>514</v>
      </c>
      <c r="N402" s="29" t="s">
        <v>7979</v>
      </c>
      <c r="O402" s="21" t="s">
        <v>4762</v>
      </c>
      <c r="P402" s="21" t="s">
        <v>4760</v>
      </c>
      <c r="Q402" s="21"/>
    </row>
    <row r="403" spans="1:17" s="18" customFormat="1" ht="196" x14ac:dyDescent="0.2">
      <c r="A403" s="20">
        <v>857</v>
      </c>
      <c r="B403" s="21" t="s">
        <v>4753</v>
      </c>
      <c r="C403" s="21" t="s">
        <v>4197</v>
      </c>
      <c r="D403" s="21" t="s">
        <v>4754</v>
      </c>
      <c r="E403" s="21" t="s">
        <v>751</v>
      </c>
      <c r="F403" s="21" t="s">
        <v>9</v>
      </c>
      <c r="G403" s="21" t="s">
        <v>3010</v>
      </c>
      <c r="H403" s="21" t="s">
        <v>47</v>
      </c>
      <c r="I403" s="21" t="s">
        <v>4755</v>
      </c>
      <c r="J403" s="20">
        <v>1490</v>
      </c>
      <c r="K403" s="22" t="s">
        <v>3012</v>
      </c>
      <c r="L403" s="21" t="s">
        <v>8</v>
      </c>
      <c r="N403" s="29" t="s">
        <v>7980</v>
      </c>
      <c r="O403" s="21" t="s">
        <v>8055</v>
      </c>
      <c r="P403" s="21" t="s">
        <v>3011</v>
      </c>
      <c r="Q403" s="21"/>
    </row>
    <row r="404" spans="1:17" s="18" customFormat="1" ht="112" x14ac:dyDescent="0.2">
      <c r="A404" s="20">
        <v>1529</v>
      </c>
      <c r="B404" s="21" t="s">
        <v>4756</v>
      </c>
      <c r="C404" s="21" t="s">
        <v>4197</v>
      </c>
      <c r="D404" s="21" t="s">
        <v>951</v>
      </c>
      <c r="E404" s="21" t="s">
        <v>237</v>
      </c>
      <c r="F404" s="21" t="s">
        <v>9</v>
      </c>
      <c r="G404" s="21" t="s">
        <v>952</v>
      </c>
      <c r="H404" s="21" t="s">
        <v>19</v>
      </c>
      <c r="J404" s="20">
        <v>1490</v>
      </c>
      <c r="K404" s="22" t="s">
        <v>954</v>
      </c>
      <c r="L404" s="21" t="s">
        <v>8</v>
      </c>
      <c r="N404" s="29" t="s">
        <v>6748</v>
      </c>
      <c r="O404" s="21" t="s">
        <v>955</v>
      </c>
      <c r="P404" s="21" t="s">
        <v>953</v>
      </c>
      <c r="Q404" s="21"/>
    </row>
    <row r="405" spans="1:17" s="18" customFormat="1" ht="32" x14ac:dyDescent="0.2">
      <c r="A405" s="20">
        <v>543</v>
      </c>
      <c r="B405" s="21" t="s">
        <v>6044</v>
      </c>
      <c r="C405" s="21" t="s">
        <v>4195</v>
      </c>
      <c r="F405" s="21" t="s">
        <v>9</v>
      </c>
      <c r="G405" s="21" t="s">
        <v>22</v>
      </c>
      <c r="H405" s="21" t="s">
        <v>11</v>
      </c>
      <c r="J405" s="20">
        <v>1490</v>
      </c>
      <c r="K405" s="22" t="s">
        <v>1998</v>
      </c>
      <c r="L405" s="21" t="s">
        <v>8</v>
      </c>
      <c r="N405" s="29" t="s">
        <v>6747</v>
      </c>
      <c r="O405" s="21" t="s">
        <v>1999</v>
      </c>
      <c r="P405" s="21" t="s">
        <v>1997</v>
      </c>
      <c r="Q405" s="21"/>
    </row>
    <row r="406" spans="1:17" s="18" customFormat="1" ht="364" x14ac:dyDescent="0.2">
      <c r="A406" s="20">
        <v>1530</v>
      </c>
      <c r="B406" s="21" t="s">
        <v>4757</v>
      </c>
      <c r="C406" s="21" t="s">
        <v>4197</v>
      </c>
      <c r="D406" s="21" t="s">
        <v>1161</v>
      </c>
      <c r="E406" s="21" t="s">
        <v>3954</v>
      </c>
      <c r="F406" s="21" t="s">
        <v>9</v>
      </c>
      <c r="G406" s="21" t="s">
        <v>3955</v>
      </c>
      <c r="H406" s="21" t="s">
        <v>47</v>
      </c>
      <c r="I406" s="21" t="s">
        <v>87</v>
      </c>
      <c r="J406" s="20">
        <v>1490</v>
      </c>
      <c r="K406" s="22" t="s">
        <v>3957</v>
      </c>
      <c r="L406" s="21" t="s">
        <v>16</v>
      </c>
      <c r="N406" s="37" t="s">
        <v>7981</v>
      </c>
      <c r="O406" s="21" t="s">
        <v>7384</v>
      </c>
      <c r="P406" s="21" t="s">
        <v>3956</v>
      </c>
      <c r="Q406" s="21"/>
    </row>
    <row r="407" spans="1:17" s="18" customFormat="1" ht="48" x14ac:dyDescent="0.2">
      <c r="A407" s="20">
        <v>506</v>
      </c>
      <c r="B407" s="21" t="s">
        <v>6366</v>
      </c>
      <c r="C407" s="21" t="s">
        <v>4246</v>
      </c>
      <c r="D407" s="21" t="s">
        <v>3255</v>
      </c>
      <c r="E407" s="21" t="s">
        <v>108</v>
      </c>
      <c r="F407" s="21" t="s">
        <v>9</v>
      </c>
      <c r="G407" s="21" t="s">
        <v>22</v>
      </c>
      <c r="H407" s="21" t="s">
        <v>11</v>
      </c>
      <c r="J407" s="20">
        <v>1490</v>
      </c>
      <c r="K407" s="22" t="s">
        <v>3257</v>
      </c>
      <c r="L407" s="21" t="s">
        <v>8</v>
      </c>
      <c r="N407" s="38" t="s">
        <v>6745</v>
      </c>
      <c r="O407" s="21" t="s">
        <v>284</v>
      </c>
      <c r="P407" s="21" t="s">
        <v>3256</v>
      </c>
    </row>
    <row r="408" spans="1:17" s="18" customFormat="1" ht="48" x14ac:dyDescent="0.2">
      <c r="A408" s="20">
        <v>501</v>
      </c>
      <c r="B408" s="21" t="s">
        <v>6069</v>
      </c>
      <c r="C408" s="21" t="s">
        <v>4283</v>
      </c>
      <c r="D408" s="21" t="s">
        <v>2117</v>
      </c>
      <c r="F408" s="21" t="s">
        <v>9</v>
      </c>
      <c r="G408" s="21" t="s">
        <v>22</v>
      </c>
      <c r="H408" s="21" t="s">
        <v>11</v>
      </c>
      <c r="J408" s="20">
        <v>1490</v>
      </c>
      <c r="K408" s="22" t="s">
        <v>2119</v>
      </c>
      <c r="L408" s="21" t="s">
        <v>8</v>
      </c>
      <c r="N408" s="29" t="s">
        <v>6742</v>
      </c>
      <c r="O408" s="21" t="s">
        <v>1520</v>
      </c>
      <c r="P408" s="21" t="s">
        <v>2118</v>
      </c>
      <c r="Q408" s="21"/>
    </row>
    <row r="409" spans="1:17" s="18" customFormat="1" ht="42" x14ac:dyDescent="0.2">
      <c r="A409" s="20">
        <v>505</v>
      </c>
      <c r="B409" s="21" t="s">
        <v>4985</v>
      </c>
      <c r="C409" s="21" t="s">
        <v>4195</v>
      </c>
      <c r="D409" s="21" t="s">
        <v>3570</v>
      </c>
      <c r="E409" s="21" t="s">
        <v>49</v>
      </c>
      <c r="F409" s="21" t="s">
        <v>9</v>
      </c>
      <c r="G409" s="21" t="s">
        <v>22</v>
      </c>
      <c r="H409" s="21" t="s">
        <v>11</v>
      </c>
      <c r="J409" s="20">
        <v>1490</v>
      </c>
      <c r="K409" s="22" t="s">
        <v>3572</v>
      </c>
      <c r="L409" s="21" t="s">
        <v>8</v>
      </c>
      <c r="N409" s="29" t="s">
        <v>6744</v>
      </c>
      <c r="O409" s="21" t="s">
        <v>284</v>
      </c>
      <c r="P409" s="21" t="s">
        <v>3571</v>
      </c>
    </row>
    <row r="410" spans="1:17" s="18" customFormat="1" ht="48" x14ac:dyDescent="0.2">
      <c r="A410" s="20">
        <v>503</v>
      </c>
      <c r="B410" s="21" t="s">
        <v>4751</v>
      </c>
      <c r="C410" s="21" t="s">
        <v>4246</v>
      </c>
      <c r="D410" s="21" t="s">
        <v>2464</v>
      </c>
      <c r="E410" s="21" t="s">
        <v>49</v>
      </c>
      <c r="F410" s="21" t="s">
        <v>9</v>
      </c>
      <c r="G410" s="21" t="s">
        <v>22</v>
      </c>
      <c r="H410" s="21" t="s">
        <v>11</v>
      </c>
      <c r="J410" s="20">
        <v>1490</v>
      </c>
      <c r="K410" s="22" t="s">
        <v>2466</v>
      </c>
      <c r="L410" s="21" t="s">
        <v>8</v>
      </c>
      <c r="N410" s="29" t="s">
        <v>6743</v>
      </c>
      <c r="O410" s="21" t="s">
        <v>284</v>
      </c>
      <c r="P410" s="21" t="s">
        <v>2465</v>
      </c>
      <c r="Q410" s="21"/>
    </row>
    <row r="411" spans="1:17" s="18" customFormat="1" ht="48" x14ac:dyDescent="0.2">
      <c r="A411" s="20">
        <v>504</v>
      </c>
      <c r="B411" s="21" t="s">
        <v>4751</v>
      </c>
      <c r="C411" s="21" t="s">
        <v>4197</v>
      </c>
      <c r="D411" s="21" t="s">
        <v>2464</v>
      </c>
      <c r="E411" s="21" t="s">
        <v>49</v>
      </c>
      <c r="F411" s="21" t="s">
        <v>9</v>
      </c>
      <c r="G411" s="21" t="s">
        <v>22</v>
      </c>
      <c r="H411" s="21" t="s">
        <v>11</v>
      </c>
      <c r="J411" s="20">
        <v>1490</v>
      </c>
      <c r="K411" s="22" t="s">
        <v>2466</v>
      </c>
      <c r="L411" s="21" t="s">
        <v>8</v>
      </c>
      <c r="N411" s="29" t="s">
        <v>6743</v>
      </c>
      <c r="O411" s="21" t="s">
        <v>284</v>
      </c>
      <c r="P411" s="21" t="s">
        <v>2465</v>
      </c>
      <c r="Q411" s="21"/>
    </row>
    <row r="412" spans="1:17" s="18" customFormat="1" ht="42" x14ac:dyDescent="0.2">
      <c r="A412" s="20">
        <v>507</v>
      </c>
      <c r="B412" s="21" t="s">
        <v>6288</v>
      </c>
      <c r="C412" s="21" t="s">
        <v>4342</v>
      </c>
      <c r="D412" s="21" t="s">
        <v>2952</v>
      </c>
      <c r="F412" s="21" t="s">
        <v>9</v>
      </c>
      <c r="G412" s="21" t="s">
        <v>22</v>
      </c>
      <c r="H412" s="21" t="s">
        <v>11</v>
      </c>
      <c r="J412" s="20">
        <v>1490</v>
      </c>
      <c r="K412" s="22" t="s">
        <v>2954</v>
      </c>
      <c r="L412" s="21" t="s">
        <v>8</v>
      </c>
      <c r="N412" s="29" t="s">
        <v>6746</v>
      </c>
      <c r="O412" s="21" t="s">
        <v>284</v>
      </c>
      <c r="P412" s="21" t="s">
        <v>2953</v>
      </c>
      <c r="Q412" s="21"/>
    </row>
    <row r="413" spans="1:17" s="18" customFormat="1" ht="68" customHeight="1" x14ac:dyDescent="0.2">
      <c r="A413" s="20">
        <v>42</v>
      </c>
      <c r="B413" s="21" t="s">
        <v>4634</v>
      </c>
      <c r="C413" s="21" t="s">
        <v>4342</v>
      </c>
      <c r="D413" s="21" t="s">
        <v>3106</v>
      </c>
      <c r="F413" s="21" t="s">
        <v>9</v>
      </c>
      <c r="G413" s="21" t="s">
        <v>59</v>
      </c>
      <c r="H413" s="21" t="s">
        <v>11</v>
      </c>
      <c r="J413" s="20">
        <v>1490</v>
      </c>
      <c r="K413" s="22" t="s">
        <v>3108</v>
      </c>
      <c r="L413" s="18" t="s">
        <v>8</v>
      </c>
      <c r="N413" s="29" t="s">
        <v>6738</v>
      </c>
      <c r="O413" s="21" t="s">
        <v>3109</v>
      </c>
      <c r="P413" s="21" t="s">
        <v>3107</v>
      </c>
    </row>
    <row r="414" spans="1:17" s="18" customFormat="1" ht="104" customHeight="1" x14ac:dyDescent="0.2">
      <c r="A414" s="20">
        <v>43</v>
      </c>
      <c r="B414" s="21" t="s">
        <v>4748</v>
      </c>
      <c r="C414" s="21" t="s">
        <v>4197</v>
      </c>
      <c r="D414" s="21" t="s">
        <v>2945</v>
      </c>
      <c r="F414" s="21" t="s">
        <v>9</v>
      </c>
      <c r="G414" s="21" t="s">
        <v>59</v>
      </c>
      <c r="H414" s="21" t="s">
        <v>11</v>
      </c>
      <c r="J414" s="20">
        <v>1490</v>
      </c>
      <c r="K414" s="22" t="s">
        <v>2947</v>
      </c>
      <c r="L414" s="21" t="s">
        <v>16</v>
      </c>
      <c r="M414" s="21" t="s">
        <v>876</v>
      </c>
      <c r="N414" s="29" t="s">
        <v>6739</v>
      </c>
      <c r="O414" s="21" t="s">
        <v>2948</v>
      </c>
      <c r="P414" s="21" t="s">
        <v>2946</v>
      </c>
      <c r="Q414" s="21"/>
    </row>
    <row r="415" spans="1:17" s="18" customFormat="1" ht="102" customHeight="1" x14ac:dyDescent="0.2">
      <c r="A415" s="20">
        <v>44</v>
      </c>
      <c r="B415" s="21" t="s">
        <v>4749</v>
      </c>
      <c r="C415" s="21" t="s">
        <v>4750</v>
      </c>
      <c r="D415" s="21" t="s">
        <v>2273</v>
      </c>
      <c r="F415" s="21" t="s">
        <v>9</v>
      </c>
      <c r="G415" s="21" t="s">
        <v>59</v>
      </c>
      <c r="H415" s="21" t="s">
        <v>11</v>
      </c>
      <c r="J415" s="20">
        <v>1490</v>
      </c>
      <c r="K415" s="22" t="s">
        <v>2275</v>
      </c>
      <c r="L415" s="21" t="s">
        <v>8</v>
      </c>
      <c r="N415" s="29" t="s">
        <v>6740</v>
      </c>
      <c r="O415" s="21" t="s">
        <v>2276</v>
      </c>
      <c r="P415" s="21" t="s">
        <v>2274</v>
      </c>
      <c r="Q415" s="21"/>
    </row>
    <row r="416" spans="1:17" s="18" customFormat="1" ht="64" x14ac:dyDescent="0.2">
      <c r="A416" s="20">
        <v>45</v>
      </c>
      <c r="B416" s="21" t="s">
        <v>4241</v>
      </c>
      <c r="C416" s="21" t="s">
        <v>4195</v>
      </c>
      <c r="D416" s="21" t="s">
        <v>3391</v>
      </c>
      <c r="E416" s="21" t="s">
        <v>3392</v>
      </c>
      <c r="F416" s="21" t="s">
        <v>9</v>
      </c>
      <c r="G416" s="21" t="s">
        <v>59</v>
      </c>
      <c r="H416" s="21" t="s">
        <v>11</v>
      </c>
      <c r="J416" s="20">
        <v>1490</v>
      </c>
      <c r="K416" s="22" t="s">
        <v>3394</v>
      </c>
      <c r="L416" s="21" t="s">
        <v>8</v>
      </c>
      <c r="M416" s="21" t="s">
        <v>3395</v>
      </c>
      <c r="N416" s="29" t="s">
        <v>7791</v>
      </c>
      <c r="O416" s="21" t="s">
        <v>2044</v>
      </c>
      <c r="P416" s="21" t="s">
        <v>3393</v>
      </c>
    </row>
    <row r="417" spans="1:17" s="18" customFormat="1" ht="140" x14ac:dyDescent="0.2">
      <c r="A417" s="20">
        <v>1816</v>
      </c>
      <c r="B417" s="21" t="s">
        <v>6180</v>
      </c>
      <c r="C417" s="21" t="s">
        <v>4246</v>
      </c>
      <c r="D417" s="21" t="s">
        <v>4763</v>
      </c>
      <c r="E417" s="21" t="s">
        <v>89</v>
      </c>
      <c r="F417" s="21" t="s">
        <v>9</v>
      </c>
      <c r="H417" s="18" t="s">
        <v>7661</v>
      </c>
      <c r="J417" s="20">
        <v>1490</v>
      </c>
      <c r="L417" s="21" t="s">
        <v>24</v>
      </c>
      <c r="N417" s="29" t="s">
        <v>8318</v>
      </c>
      <c r="O417" s="21" t="s">
        <v>4765</v>
      </c>
      <c r="P417" s="21" t="s">
        <v>4764</v>
      </c>
      <c r="Q417" s="21"/>
    </row>
    <row r="418" spans="1:17" s="18" customFormat="1" ht="84" x14ac:dyDescent="0.2">
      <c r="A418" s="20">
        <v>858</v>
      </c>
      <c r="B418" s="21" t="s">
        <v>4777</v>
      </c>
      <c r="C418" s="21" t="s">
        <v>4197</v>
      </c>
      <c r="D418" s="21" t="s">
        <v>805</v>
      </c>
      <c r="E418" s="21" t="s">
        <v>49</v>
      </c>
      <c r="F418" s="21" t="s">
        <v>9</v>
      </c>
      <c r="G418" s="21" t="s">
        <v>250</v>
      </c>
      <c r="H418" s="21" t="s">
        <v>11</v>
      </c>
      <c r="J418" s="20">
        <v>1491</v>
      </c>
      <c r="K418" s="22" t="s">
        <v>1167</v>
      </c>
      <c r="L418" s="21" t="s">
        <v>8</v>
      </c>
      <c r="N418" s="29" t="s">
        <v>8319</v>
      </c>
      <c r="O418" s="21" t="s">
        <v>1168</v>
      </c>
      <c r="P418" s="21" t="s">
        <v>1166</v>
      </c>
      <c r="Q418" s="21"/>
    </row>
    <row r="419" spans="1:17" s="18" customFormat="1" ht="84" x14ac:dyDescent="0.2">
      <c r="A419" s="20">
        <v>859</v>
      </c>
      <c r="B419" s="21" t="s">
        <v>4430</v>
      </c>
      <c r="C419" s="21" t="s">
        <v>4246</v>
      </c>
      <c r="D419" s="21" t="s">
        <v>805</v>
      </c>
      <c r="E419" s="21" t="s">
        <v>49</v>
      </c>
      <c r="F419" s="21" t="s">
        <v>9</v>
      </c>
      <c r="G419" s="21" t="s">
        <v>250</v>
      </c>
      <c r="H419" s="21" t="s">
        <v>11</v>
      </c>
      <c r="J419" s="20">
        <v>1491</v>
      </c>
      <c r="K419" s="22" t="s">
        <v>1167</v>
      </c>
      <c r="L419" s="21" t="s">
        <v>8</v>
      </c>
      <c r="N419" s="29" t="s">
        <v>8319</v>
      </c>
      <c r="O419" s="21" t="s">
        <v>1168</v>
      </c>
      <c r="P419" s="21" t="s">
        <v>1166</v>
      </c>
      <c r="Q419" s="21"/>
    </row>
    <row r="420" spans="1:17" s="18" customFormat="1" ht="182" x14ac:dyDescent="0.2">
      <c r="A420" s="20">
        <v>1621</v>
      </c>
      <c r="B420" s="21" t="s">
        <v>4758</v>
      </c>
      <c r="C420" s="21" t="s">
        <v>4197</v>
      </c>
      <c r="D420" s="21" t="s">
        <v>1128</v>
      </c>
      <c r="E420" s="21" t="s">
        <v>298</v>
      </c>
      <c r="F420" s="21" t="s">
        <v>9</v>
      </c>
      <c r="G420" s="21" t="s">
        <v>3913</v>
      </c>
      <c r="H420" s="21" t="s">
        <v>19</v>
      </c>
      <c r="J420" s="20">
        <v>1491</v>
      </c>
      <c r="K420" s="22" t="s">
        <v>6508</v>
      </c>
      <c r="L420" s="21" t="s">
        <v>8</v>
      </c>
      <c r="N420" s="29" t="s">
        <v>7726</v>
      </c>
      <c r="O420" s="42" t="s">
        <v>8106</v>
      </c>
      <c r="P420" s="21" t="s">
        <v>4759</v>
      </c>
      <c r="Q420" s="21"/>
    </row>
    <row r="421" spans="1:17" s="18" customFormat="1" ht="56" x14ac:dyDescent="0.2">
      <c r="A421" s="20">
        <v>471</v>
      </c>
      <c r="B421" s="21" t="s">
        <v>4773</v>
      </c>
      <c r="C421" s="21" t="s">
        <v>4197</v>
      </c>
      <c r="D421" s="21" t="s">
        <v>2794</v>
      </c>
      <c r="E421" s="21" t="s">
        <v>108</v>
      </c>
      <c r="F421" s="21" t="s">
        <v>9</v>
      </c>
      <c r="G421" s="21" t="s">
        <v>22</v>
      </c>
      <c r="H421" s="21" t="s">
        <v>11</v>
      </c>
      <c r="J421" s="20">
        <v>1491</v>
      </c>
      <c r="K421" s="22" t="s">
        <v>2796</v>
      </c>
      <c r="L421" s="21" t="s">
        <v>8</v>
      </c>
      <c r="N421" s="29" t="s">
        <v>7792</v>
      </c>
      <c r="O421" s="21" t="s">
        <v>754</v>
      </c>
      <c r="P421" s="21" t="s">
        <v>2850</v>
      </c>
      <c r="Q421" s="21"/>
    </row>
    <row r="422" spans="1:17" s="18" customFormat="1" ht="56" x14ac:dyDescent="0.2">
      <c r="A422" s="20">
        <v>472</v>
      </c>
      <c r="B422" s="21" t="s">
        <v>7793</v>
      </c>
      <c r="C422" s="21" t="s">
        <v>4246</v>
      </c>
      <c r="D422" s="21" t="s">
        <v>2794</v>
      </c>
      <c r="E422" s="21" t="s">
        <v>108</v>
      </c>
      <c r="F422" s="21" t="s">
        <v>9</v>
      </c>
      <c r="G422" s="21" t="s">
        <v>22</v>
      </c>
      <c r="H422" s="21" t="s">
        <v>11</v>
      </c>
      <c r="J422" s="20">
        <v>1491</v>
      </c>
      <c r="K422" s="22" t="s">
        <v>2796</v>
      </c>
      <c r="L422" s="21" t="s">
        <v>8</v>
      </c>
      <c r="N422" s="29" t="s">
        <v>6754</v>
      </c>
      <c r="O422" s="21" t="s">
        <v>2797</v>
      </c>
      <c r="P422" s="21" t="s">
        <v>2795</v>
      </c>
      <c r="Q422" s="21"/>
    </row>
    <row r="423" spans="1:17" s="18" customFormat="1" ht="84" x14ac:dyDescent="0.2">
      <c r="A423" s="20">
        <v>46</v>
      </c>
      <c r="B423" s="21" t="s">
        <v>6749</v>
      </c>
      <c r="C423" s="21" t="s">
        <v>4766</v>
      </c>
      <c r="D423" s="21" t="s">
        <v>2041</v>
      </c>
      <c r="F423" s="21" t="s">
        <v>9</v>
      </c>
      <c r="G423" s="21" t="s">
        <v>59</v>
      </c>
      <c r="H423" s="21" t="s">
        <v>11</v>
      </c>
      <c r="J423" s="20">
        <v>1491</v>
      </c>
      <c r="K423" s="22" t="s">
        <v>2043</v>
      </c>
      <c r="L423" s="21" t="s">
        <v>8</v>
      </c>
      <c r="N423" s="29" t="s">
        <v>8320</v>
      </c>
      <c r="O423" s="21" t="s">
        <v>2044</v>
      </c>
      <c r="P423" s="21" t="s">
        <v>2042</v>
      </c>
      <c r="Q423" s="21"/>
    </row>
    <row r="424" spans="1:17" s="18" customFormat="1" ht="48" x14ac:dyDescent="0.2">
      <c r="A424" s="20">
        <v>47</v>
      </c>
      <c r="B424" s="21" t="s">
        <v>4767</v>
      </c>
      <c r="C424" s="21" t="s">
        <v>4197</v>
      </c>
      <c r="D424" s="21" t="s">
        <v>154</v>
      </c>
      <c r="F424" s="21" t="s">
        <v>9</v>
      </c>
      <c r="G424" s="21" t="s">
        <v>59</v>
      </c>
      <c r="H424" s="21" t="s">
        <v>11</v>
      </c>
      <c r="J424" s="20">
        <v>1491</v>
      </c>
      <c r="K424" s="22" t="s">
        <v>1188</v>
      </c>
      <c r="L424" s="21" t="s">
        <v>8</v>
      </c>
      <c r="N424" s="29" t="s">
        <v>6750</v>
      </c>
      <c r="O424" s="21" t="s">
        <v>1189</v>
      </c>
      <c r="P424" s="21" t="s">
        <v>1187</v>
      </c>
      <c r="Q424" s="21"/>
    </row>
    <row r="425" spans="1:17" s="18" customFormat="1" ht="32" x14ac:dyDescent="0.2">
      <c r="A425" s="20">
        <v>402</v>
      </c>
      <c r="B425" s="21" t="s">
        <v>6201</v>
      </c>
      <c r="C425" s="21" t="s">
        <v>4342</v>
      </c>
      <c r="D425" s="21" t="s">
        <v>2646</v>
      </c>
      <c r="E425" s="21" t="s">
        <v>79</v>
      </c>
      <c r="F425" s="21" t="s">
        <v>9</v>
      </c>
      <c r="G425" s="21" t="s">
        <v>22</v>
      </c>
      <c r="H425" s="21" t="s">
        <v>11</v>
      </c>
      <c r="J425" s="20">
        <v>1491</v>
      </c>
      <c r="K425" s="22" t="s">
        <v>2648</v>
      </c>
      <c r="L425" s="21" t="s">
        <v>8</v>
      </c>
      <c r="N425" s="29" t="s">
        <v>7727</v>
      </c>
      <c r="O425" s="21" t="s">
        <v>1930</v>
      </c>
      <c r="P425" s="21" t="s">
        <v>2647</v>
      </c>
      <c r="Q425" s="21"/>
    </row>
    <row r="426" spans="1:17" s="18" customFormat="1" ht="70" x14ac:dyDescent="0.2">
      <c r="A426" s="20">
        <v>48</v>
      </c>
      <c r="B426" s="21" t="s">
        <v>4768</v>
      </c>
      <c r="C426" s="21" t="s">
        <v>4627</v>
      </c>
      <c r="D426" s="21" t="s">
        <v>1513</v>
      </c>
      <c r="F426" s="21" t="s">
        <v>9</v>
      </c>
      <c r="G426" s="21" t="s">
        <v>59</v>
      </c>
      <c r="H426" s="21" t="s">
        <v>11</v>
      </c>
      <c r="J426" s="20">
        <v>1491</v>
      </c>
      <c r="K426" s="22" t="s">
        <v>1515</v>
      </c>
      <c r="L426" s="21" t="s">
        <v>8</v>
      </c>
      <c r="N426" s="29" t="s">
        <v>8021</v>
      </c>
      <c r="O426" s="21" t="s">
        <v>1189</v>
      </c>
      <c r="P426" s="21" t="s">
        <v>1514</v>
      </c>
      <c r="Q426" s="21"/>
    </row>
    <row r="427" spans="1:17" s="18" customFormat="1" ht="50" customHeight="1" x14ac:dyDescent="0.2">
      <c r="A427" s="20">
        <v>49</v>
      </c>
      <c r="B427" s="21" t="s">
        <v>4769</v>
      </c>
      <c r="C427" s="21" t="s">
        <v>4770</v>
      </c>
      <c r="D427" s="21" t="s">
        <v>2475</v>
      </c>
      <c r="E427" s="21" t="s">
        <v>79</v>
      </c>
      <c r="F427" s="21" t="s">
        <v>9</v>
      </c>
      <c r="G427" s="21" t="s">
        <v>59</v>
      </c>
      <c r="H427" s="21" t="s">
        <v>11</v>
      </c>
      <c r="J427" s="20">
        <v>1491</v>
      </c>
      <c r="K427" s="22" t="s">
        <v>3430</v>
      </c>
      <c r="L427" s="21" t="s">
        <v>8</v>
      </c>
      <c r="N427" s="29" t="s">
        <v>6751</v>
      </c>
      <c r="O427" s="21" t="s">
        <v>2101</v>
      </c>
      <c r="P427" s="21" t="s">
        <v>3429</v>
      </c>
    </row>
    <row r="428" spans="1:17" s="18" customFormat="1" ht="42" x14ac:dyDescent="0.2">
      <c r="A428" s="20">
        <v>50</v>
      </c>
      <c r="B428" s="21" t="s">
        <v>4771</v>
      </c>
      <c r="C428" s="21" t="s">
        <v>4283</v>
      </c>
      <c r="D428" s="21" t="s">
        <v>2098</v>
      </c>
      <c r="F428" s="21" t="s">
        <v>9</v>
      </c>
      <c r="G428" s="21" t="s">
        <v>59</v>
      </c>
      <c r="H428" s="21" t="s">
        <v>11</v>
      </c>
      <c r="J428" s="20">
        <v>1491</v>
      </c>
      <c r="K428" s="22" t="s">
        <v>2100</v>
      </c>
      <c r="L428" s="21" t="s">
        <v>8</v>
      </c>
      <c r="N428" s="29" t="s">
        <v>6752</v>
      </c>
      <c r="O428" s="21" t="s">
        <v>2101</v>
      </c>
      <c r="P428" s="21" t="s">
        <v>2099</v>
      </c>
      <c r="Q428" s="21"/>
    </row>
    <row r="429" spans="1:17" s="18" customFormat="1" ht="48" x14ac:dyDescent="0.2">
      <c r="A429" s="20">
        <v>526</v>
      </c>
      <c r="B429" s="21" t="s">
        <v>4776</v>
      </c>
      <c r="C429" s="21" t="s">
        <v>4195</v>
      </c>
      <c r="D429" s="21" t="s">
        <v>849</v>
      </c>
      <c r="F429" s="21" t="s">
        <v>9</v>
      </c>
      <c r="G429" s="21" t="s">
        <v>22</v>
      </c>
      <c r="H429" s="21" t="s">
        <v>11</v>
      </c>
      <c r="J429" s="20">
        <v>1491</v>
      </c>
      <c r="K429" s="22" t="s">
        <v>852</v>
      </c>
      <c r="L429" s="21" t="s">
        <v>851</v>
      </c>
      <c r="N429" s="29" t="s">
        <v>7728</v>
      </c>
      <c r="O429" s="21" t="s">
        <v>853</v>
      </c>
      <c r="P429" s="21" t="s">
        <v>850</v>
      </c>
    </row>
    <row r="430" spans="1:17" s="18" customFormat="1" ht="48" x14ac:dyDescent="0.2">
      <c r="A430" s="20">
        <v>527</v>
      </c>
      <c r="B430" s="21" t="s">
        <v>4633</v>
      </c>
      <c r="C430" s="21" t="s">
        <v>4730</v>
      </c>
      <c r="D430" s="21" t="s">
        <v>3443</v>
      </c>
      <c r="F430" s="21" t="s">
        <v>9</v>
      </c>
      <c r="G430" s="21" t="s">
        <v>22</v>
      </c>
      <c r="H430" s="21" t="s">
        <v>11</v>
      </c>
      <c r="J430" s="20">
        <v>1491</v>
      </c>
      <c r="K430" s="22" t="s">
        <v>4147</v>
      </c>
      <c r="L430" s="21" t="s">
        <v>8</v>
      </c>
      <c r="N430" s="29" t="s">
        <v>7794</v>
      </c>
      <c r="O430" s="21" t="s">
        <v>853</v>
      </c>
      <c r="P430" s="21" t="s">
        <v>4146</v>
      </c>
      <c r="Q430" s="21"/>
    </row>
    <row r="431" spans="1:17" s="18" customFormat="1" ht="70" x14ac:dyDescent="0.2">
      <c r="A431" s="20">
        <v>860</v>
      </c>
      <c r="B431" s="21" t="s">
        <v>6242</v>
      </c>
      <c r="C431" s="21" t="s">
        <v>4283</v>
      </c>
      <c r="D431" s="21" t="s">
        <v>67</v>
      </c>
      <c r="E431" s="21" t="s">
        <v>70</v>
      </c>
      <c r="F431" s="21" t="s">
        <v>9</v>
      </c>
      <c r="G431" s="21" t="s">
        <v>2775</v>
      </c>
      <c r="H431" s="21" t="s">
        <v>19</v>
      </c>
      <c r="J431" s="20">
        <v>1491</v>
      </c>
      <c r="K431" s="22" t="s">
        <v>2777</v>
      </c>
      <c r="L431" s="21" t="s">
        <v>8</v>
      </c>
      <c r="M431" s="21" t="s">
        <v>1175</v>
      </c>
      <c r="N431" s="29" t="s">
        <v>8321</v>
      </c>
      <c r="O431" s="21" t="s">
        <v>2778</v>
      </c>
      <c r="P431" s="21" t="s">
        <v>2776</v>
      </c>
      <c r="Q431" s="21"/>
    </row>
    <row r="432" spans="1:17" s="18" customFormat="1" ht="56" x14ac:dyDescent="0.2">
      <c r="A432" s="20">
        <v>473</v>
      </c>
      <c r="B432" s="21" t="s">
        <v>4774</v>
      </c>
      <c r="C432" s="21" t="s">
        <v>4197</v>
      </c>
      <c r="D432" s="21" t="s">
        <v>3443</v>
      </c>
      <c r="E432" s="21" t="s">
        <v>79</v>
      </c>
      <c r="F432" s="21" t="s">
        <v>9</v>
      </c>
      <c r="G432" s="21" t="s">
        <v>22</v>
      </c>
      <c r="H432" s="21" t="s">
        <v>11</v>
      </c>
      <c r="J432" s="20">
        <v>1491</v>
      </c>
      <c r="K432" s="22" t="s">
        <v>3445</v>
      </c>
      <c r="L432" s="21" t="s">
        <v>8</v>
      </c>
      <c r="N432" s="29" t="s">
        <v>7795</v>
      </c>
      <c r="O432" s="21" t="s">
        <v>3139</v>
      </c>
      <c r="P432" s="21" t="s">
        <v>3444</v>
      </c>
      <c r="Q432" s="21"/>
    </row>
    <row r="433" spans="1:17" s="18" customFormat="1" ht="52" customHeight="1" x14ac:dyDescent="0.2">
      <c r="A433" s="20">
        <v>1648</v>
      </c>
      <c r="B433" s="21" t="s">
        <v>4788</v>
      </c>
      <c r="C433" s="21" t="s">
        <v>4197</v>
      </c>
      <c r="D433" s="21" t="s">
        <v>67</v>
      </c>
      <c r="E433" s="21" t="s">
        <v>1270</v>
      </c>
      <c r="F433" s="21" t="s">
        <v>9</v>
      </c>
      <c r="G433" s="21" t="s">
        <v>4789</v>
      </c>
      <c r="H433" s="21" t="s">
        <v>19</v>
      </c>
      <c r="J433" s="20">
        <v>1491</v>
      </c>
      <c r="K433" s="22" t="s">
        <v>4791</v>
      </c>
      <c r="L433" s="21" t="s">
        <v>16</v>
      </c>
      <c r="N433" s="29" t="s">
        <v>6760</v>
      </c>
      <c r="O433" s="21" t="s">
        <v>4792</v>
      </c>
      <c r="P433" s="21" t="s">
        <v>4790</v>
      </c>
      <c r="Q433" s="21"/>
    </row>
    <row r="434" spans="1:17" s="18" customFormat="1" ht="48" x14ac:dyDescent="0.2">
      <c r="A434" s="20">
        <v>474</v>
      </c>
      <c r="B434" s="21" t="s">
        <v>6351</v>
      </c>
      <c r="C434" s="21" t="s">
        <v>4195</v>
      </c>
      <c r="D434" s="21" t="s">
        <v>6755</v>
      </c>
      <c r="F434" s="21" t="s">
        <v>9</v>
      </c>
      <c r="G434" s="21" t="s">
        <v>22</v>
      </c>
      <c r="H434" s="21" t="s">
        <v>11</v>
      </c>
      <c r="J434" s="20">
        <v>1491</v>
      </c>
      <c r="K434" s="22" t="s">
        <v>3210</v>
      </c>
      <c r="L434" s="21" t="s">
        <v>8</v>
      </c>
      <c r="N434" s="29" t="s">
        <v>8322</v>
      </c>
      <c r="O434" s="21" t="s">
        <v>3139</v>
      </c>
      <c r="P434" s="21" t="s">
        <v>3209</v>
      </c>
      <c r="Q434" s="21"/>
    </row>
    <row r="435" spans="1:17" s="18" customFormat="1" ht="64" customHeight="1" x14ac:dyDescent="0.2">
      <c r="A435" s="20">
        <v>470</v>
      </c>
      <c r="B435" s="21" t="s">
        <v>5958</v>
      </c>
      <c r="C435" s="21" t="s">
        <v>4246</v>
      </c>
      <c r="D435" s="21" t="s">
        <v>1641</v>
      </c>
      <c r="F435" s="21" t="s">
        <v>9</v>
      </c>
      <c r="G435" s="21" t="s">
        <v>22</v>
      </c>
      <c r="H435" s="21" t="s">
        <v>11</v>
      </c>
      <c r="J435" s="20">
        <v>1491</v>
      </c>
      <c r="K435" s="22" t="s">
        <v>1643</v>
      </c>
      <c r="L435" s="21" t="s">
        <v>8</v>
      </c>
      <c r="M435" s="21" t="s">
        <v>35</v>
      </c>
      <c r="N435" s="29" t="s">
        <v>6753</v>
      </c>
      <c r="O435" s="21" t="s">
        <v>754</v>
      </c>
      <c r="P435" s="21" t="s">
        <v>1642</v>
      </c>
      <c r="Q435" s="21"/>
    </row>
    <row r="436" spans="1:17" s="18" customFormat="1" ht="114" customHeight="1" x14ac:dyDescent="0.2">
      <c r="A436" s="20">
        <v>475</v>
      </c>
      <c r="B436" s="21" t="s">
        <v>6457</v>
      </c>
      <c r="C436" s="21" t="s">
        <v>4283</v>
      </c>
      <c r="D436" s="21" t="s">
        <v>887</v>
      </c>
      <c r="F436" s="21" t="s">
        <v>9</v>
      </c>
      <c r="G436" s="21" t="s">
        <v>22</v>
      </c>
      <c r="H436" s="21" t="s">
        <v>11</v>
      </c>
      <c r="J436" s="20">
        <v>1491</v>
      </c>
      <c r="K436" s="22" t="s">
        <v>3701</v>
      </c>
      <c r="L436" s="21" t="s">
        <v>24</v>
      </c>
      <c r="N436" s="29" t="s">
        <v>6756</v>
      </c>
      <c r="O436" s="21" t="s">
        <v>3139</v>
      </c>
      <c r="P436" s="21" t="s">
        <v>3700</v>
      </c>
      <c r="Q436" s="21"/>
    </row>
    <row r="437" spans="1:17" s="18" customFormat="1" ht="140" x14ac:dyDescent="0.2">
      <c r="A437" s="20">
        <v>51</v>
      </c>
      <c r="B437" s="21" t="s">
        <v>4772</v>
      </c>
      <c r="C437" s="21" t="s">
        <v>4197</v>
      </c>
      <c r="D437" s="21" t="s">
        <v>2373</v>
      </c>
      <c r="F437" s="21" t="s">
        <v>9</v>
      </c>
      <c r="G437" s="21" t="s">
        <v>59</v>
      </c>
      <c r="H437" s="21" t="s">
        <v>11</v>
      </c>
      <c r="J437" s="20">
        <v>1491</v>
      </c>
      <c r="K437" s="22" t="s">
        <v>2375</v>
      </c>
      <c r="L437" s="21" t="s">
        <v>8</v>
      </c>
      <c r="M437" s="21" t="s">
        <v>54</v>
      </c>
      <c r="N437" s="29" t="s">
        <v>8323</v>
      </c>
      <c r="O437" s="21" t="s">
        <v>2376</v>
      </c>
      <c r="P437" s="21" t="s">
        <v>2374</v>
      </c>
      <c r="Q437" s="21"/>
    </row>
    <row r="438" spans="1:17" s="18" customFormat="1" ht="56" x14ac:dyDescent="0.2">
      <c r="A438" s="20">
        <v>52</v>
      </c>
      <c r="B438" s="21" t="s">
        <v>7729</v>
      </c>
      <c r="C438" s="21" t="s">
        <v>4197</v>
      </c>
      <c r="D438" s="21" t="s">
        <v>3902</v>
      </c>
      <c r="F438" s="21" t="s">
        <v>9</v>
      </c>
      <c r="G438" s="21" t="s">
        <v>59</v>
      </c>
      <c r="H438" s="21" t="s">
        <v>11</v>
      </c>
      <c r="J438" s="20">
        <v>1491</v>
      </c>
      <c r="K438" s="22" t="s">
        <v>3904</v>
      </c>
      <c r="L438" s="21" t="s">
        <v>8</v>
      </c>
      <c r="N438" s="29" t="s">
        <v>7730</v>
      </c>
      <c r="O438" s="21" t="s">
        <v>3905</v>
      </c>
      <c r="P438" s="21" t="s">
        <v>3903</v>
      </c>
    </row>
    <row r="439" spans="1:17" s="18" customFormat="1" ht="140" x14ac:dyDescent="0.2">
      <c r="A439" s="20">
        <v>861</v>
      </c>
      <c r="B439" s="21" t="s">
        <v>4778</v>
      </c>
      <c r="C439" s="21" t="s">
        <v>4195</v>
      </c>
      <c r="D439" s="21" t="s">
        <v>343</v>
      </c>
      <c r="E439" s="21" t="s">
        <v>79</v>
      </c>
      <c r="F439" s="21" t="s">
        <v>9</v>
      </c>
      <c r="G439" s="21" t="s">
        <v>250</v>
      </c>
      <c r="H439" s="21" t="s">
        <v>11</v>
      </c>
      <c r="J439" s="20">
        <v>1491</v>
      </c>
      <c r="K439" s="22" t="s">
        <v>345</v>
      </c>
      <c r="L439" s="21" t="s">
        <v>8</v>
      </c>
      <c r="N439" s="29" t="s">
        <v>8324</v>
      </c>
      <c r="O439" s="21" t="s">
        <v>346</v>
      </c>
      <c r="P439" s="21" t="s">
        <v>344</v>
      </c>
    </row>
    <row r="440" spans="1:17" s="18" customFormat="1" ht="98" x14ac:dyDescent="0.2">
      <c r="A440" s="20">
        <v>862</v>
      </c>
      <c r="B440" s="21" t="s">
        <v>4779</v>
      </c>
      <c r="C440" s="21" t="s">
        <v>4283</v>
      </c>
      <c r="D440" s="21" t="s">
        <v>130</v>
      </c>
      <c r="E440" s="21" t="s">
        <v>49</v>
      </c>
      <c r="F440" s="21" t="s">
        <v>9</v>
      </c>
      <c r="G440" s="21" t="s">
        <v>250</v>
      </c>
      <c r="H440" s="21" t="s">
        <v>11</v>
      </c>
      <c r="J440" s="20">
        <v>1491</v>
      </c>
      <c r="K440" s="22" t="s">
        <v>345</v>
      </c>
      <c r="L440" s="21" t="s">
        <v>8</v>
      </c>
      <c r="N440" s="29" t="s">
        <v>8325</v>
      </c>
      <c r="O440" s="21" t="s">
        <v>6758</v>
      </c>
      <c r="P440" s="21" t="s">
        <v>344</v>
      </c>
    </row>
    <row r="441" spans="1:17" s="18" customFormat="1" ht="32" x14ac:dyDescent="0.2">
      <c r="A441" s="20">
        <v>508</v>
      </c>
      <c r="B441" s="21" t="s">
        <v>4775</v>
      </c>
      <c r="C441" s="21" t="s">
        <v>4246</v>
      </c>
      <c r="D441" s="21" t="s">
        <v>281</v>
      </c>
      <c r="E441" s="21" t="s">
        <v>282</v>
      </c>
      <c r="F441" s="21" t="s">
        <v>9</v>
      </c>
      <c r="G441" s="21" t="s">
        <v>22</v>
      </c>
      <c r="H441" s="21" t="s">
        <v>11</v>
      </c>
      <c r="J441" s="20">
        <v>1491</v>
      </c>
      <c r="L441" s="21" t="s">
        <v>8</v>
      </c>
      <c r="N441" s="29" t="s">
        <v>6757</v>
      </c>
      <c r="O441" s="21" t="s">
        <v>284</v>
      </c>
      <c r="P441" s="21" t="s">
        <v>283</v>
      </c>
    </row>
    <row r="442" spans="1:17" s="18" customFormat="1" ht="84" x14ac:dyDescent="0.2">
      <c r="A442" s="20">
        <v>1603</v>
      </c>
      <c r="B442" s="21" t="s">
        <v>4781</v>
      </c>
      <c r="C442" s="21" t="s">
        <v>4246</v>
      </c>
      <c r="E442" s="21" t="s">
        <v>4782</v>
      </c>
      <c r="F442" s="21" t="s">
        <v>9</v>
      </c>
      <c r="G442" s="21" t="s">
        <v>181</v>
      </c>
      <c r="H442" s="21" t="s">
        <v>11</v>
      </c>
      <c r="J442" s="20">
        <v>1491</v>
      </c>
      <c r="L442" s="21" t="s">
        <v>8</v>
      </c>
      <c r="N442" s="29" t="s">
        <v>8326</v>
      </c>
      <c r="O442" s="21" t="s">
        <v>4784</v>
      </c>
      <c r="P442" s="21" t="s">
        <v>4783</v>
      </c>
    </row>
    <row r="443" spans="1:17" s="18" customFormat="1" ht="42" x14ac:dyDescent="0.2">
      <c r="A443" s="20">
        <v>1641</v>
      </c>
      <c r="B443" s="21" t="s">
        <v>4785</v>
      </c>
      <c r="C443" s="21" t="s">
        <v>4589</v>
      </c>
      <c r="F443" s="21" t="s">
        <v>9</v>
      </c>
      <c r="G443" s="21"/>
      <c r="H443" s="21" t="s">
        <v>47</v>
      </c>
      <c r="J443" s="20">
        <v>1491</v>
      </c>
      <c r="L443" s="21" t="s">
        <v>38</v>
      </c>
      <c r="N443" s="29" t="s">
        <v>6759</v>
      </c>
      <c r="O443" s="21" t="s">
        <v>4787</v>
      </c>
      <c r="P443" s="21" t="s">
        <v>4786</v>
      </c>
      <c r="Q443" s="21"/>
    </row>
    <row r="444" spans="1:17" s="18" customFormat="1" ht="126" x14ac:dyDescent="0.2">
      <c r="A444" s="20">
        <v>1657</v>
      </c>
      <c r="B444" s="21" t="s">
        <v>4793</v>
      </c>
      <c r="C444" s="21" t="s">
        <v>4794</v>
      </c>
      <c r="D444" s="21" t="s">
        <v>4795</v>
      </c>
      <c r="F444" s="21" t="s">
        <v>9</v>
      </c>
      <c r="G444" s="21" t="s">
        <v>4796</v>
      </c>
      <c r="H444" s="21" t="s">
        <v>11</v>
      </c>
      <c r="J444" s="20">
        <v>1491</v>
      </c>
      <c r="L444" s="21" t="s">
        <v>8</v>
      </c>
      <c r="N444" s="29" t="s">
        <v>6761</v>
      </c>
      <c r="O444" s="21" t="s">
        <v>4798</v>
      </c>
      <c r="P444" s="21" t="s">
        <v>4797</v>
      </c>
      <c r="Q444" s="21"/>
    </row>
    <row r="445" spans="1:17" s="18" customFormat="1" ht="98" x14ac:dyDescent="0.2">
      <c r="A445" s="20">
        <v>1660</v>
      </c>
      <c r="B445" s="21" t="s">
        <v>4799</v>
      </c>
      <c r="C445" s="21" t="s">
        <v>4800</v>
      </c>
      <c r="D445" s="21" t="s">
        <v>461</v>
      </c>
      <c r="E445" s="21" t="s">
        <v>108</v>
      </c>
      <c r="F445" s="21" t="s">
        <v>9</v>
      </c>
      <c r="G445" s="21" t="s">
        <v>4801</v>
      </c>
      <c r="H445" s="21" t="s">
        <v>11</v>
      </c>
      <c r="J445" s="20">
        <v>1491</v>
      </c>
      <c r="L445" s="21" t="s">
        <v>16</v>
      </c>
      <c r="N445" s="29" t="s">
        <v>6762</v>
      </c>
      <c r="O445" s="21" t="s">
        <v>8107</v>
      </c>
      <c r="P445" s="21" t="s">
        <v>4802</v>
      </c>
      <c r="Q445" s="21"/>
    </row>
    <row r="446" spans="1:17" s="18" customFormat="1" ht="56" x14ac:dyDescent="0.2">
      <c r="A446" s="20">
        <v>1818</v>
      </c>
      <c r="B446" s="21" t="s">
        <v>6283</v>
      </c>
      <c r="C446" s="21" t="s">
        <v>4197</v>
      </c>
      <c r="D446" s="21" t="s">
        <v>67</v>
      </c>
      <c r="E446" s="21" t="s">
        <v>4803</v>
      </c>
      <c r="F446" s="21" t="s">
        <v>9</v>
      </c>
      <c r="G446" s="21" t="s">
        <v>8222</v>
      </c>
      <c r="H446" s="21" t="s">
        <v>11</v>
      </c>
      <c r="J446" s="20">
        <v>1491</v>
      </c>
      <c r="L446" s="21" t="s">
        <v>24</v>
      </c>
      <c r="N446" s="29" t="s">
        <v>6763</v>
      </c>
      <c r="O446" s="21" t="s">
        <v>4805</v>
      </c>
      <c r="P446" s="21" t="s">
        <v>4804</v>
      </c>
      <c r="Q446" s="21"/>
    </row>
    <row r="447" spans="1:17" s="18" customFormat="1" ht="48" x14ac:dyDescent="0.2">
      <c r="A447" s="20">
        <v>528</v>
      </c>
      <c r="B447" s="21" t="s">
        <v>6075</v>
      </c>
      <c r="C447" s="21" t="s">
        <v>6076</v>
      </c>
      <c r="D447" s="21" t="s">
        <v>2139</v>
      </c>
      <c r="E447" s="21" t="s">
        <v>1408</v>
      </c>
      <c r="F447" s="21" t="s">
        <v>9</v>
      </c>
      <c r="G447" s="21" t="s">
        <v>22</v>
      </c>
      <c r="H447" s="21" t="s">
        <v>11</v>
      </c>
      <c r="J447" s="20">
        <v>1492</v>
      </c>
      <c r="K447" s="22" t="s">
        <v>2141</v>
      </c>
      <c r="L447" s="21" t="s">
        <v>24</v>
      </c>
      <c r="N447" s="29" t="s">
        <v>8327</v>
      </c>
      <c r="O447" s="21" t="s">
        <v>2142</v>
      </c>
      <c r="P447" s="21" t="s">
        <v>2140</v>
      </c>
      <c r="Q447" s="21"/>
    </row>
    <row r="448" spans="1:17" s="18" customFormat="1" ht="140" x14ac:dyDescent="0.2">
      <c r="A448" s="20">
        <v>53</v>
      </c>
      <c r="B448" s="21" t="s">
        <v>4806</v>
      </c>
      <c r="C448" s="21" t="s">
        <v>4283</v>
      </c>
      <c r="D448" s="21" t="s">
        <v>210</v>
      </c>
      <c r="F448" s="21" t="s">
        <v>9</v>
      </c>
      <c r="G448" s="21" t="s">
        <v>59</v>
      </c>
      <c r="H448" s="21" t="s">
        <v>11</v>
      </c>
      <c r="J448" s="20">
        <v>1492</v>
      </c>
      <c r="K448" s="22" t="s">
        <v>212</v>
      </c>
      <c r="L448" s="21" t="s">
        <v>8</v>
      </c>
      <c r="N448" s="29" t="s">
        <v>8328</v>
      </c>
      <c r="O448" s="21" t="s">
        <v>213</v>
      </c>
      <c r="P448" s="21" t="s">
        <v>211</v>
      </c>
    </row>
    <row r="449" spans="1:17" s="18" customFormat="1" ht="42" x14ac:dyDescent="0.2">
      <c r="A449" s="20">
        <v>509</v>
      </c>
      <c r="B449" s="21" t="s">
        <v>6318</v>
      </c>
      <c r="C449" s="21" t="s">
        <v>4246</v>
      </c>
      <c r="D449" s="21" t="s">
        <v>3035</v>
      </c>
      <c r="F449" s="21" t="s">
        <v>9</v>
      </c>
      <c r="G449" s="21" t="s">
        <v>22</v>
      </c>
      <c r="H449" s="21" t="s">
        <v>11</v>
      </c>
      <c r="J449" s="20">
        <v>1492</v>
      </c>
      <c r="K449" s="22" t="s">
        <v>3037</v>
      </c>
      <c r="L449" s="21" t="s">
        <v>8</v>
      </c>
      <c r="N449" s="29" t="s">
        <v>6767</v>
      </c>
      <c r="O449" s="21" t="s">
        <v>1334</v>
      </c>
      <c r="P449" s="21" t="s">
        <v>3036</v>
      </c>
      <c r="Q449" s="21"/>
    </row>
    <row r="450" spans="1:17" s="18" customFormat="1" ht="48" x14ac:dyDescent="0.2">
      <c r="A450" s="20">
        <v>468</v>
      </c>
      <c r="B450" s="21" t="s">
        <v>4251</v>
      </c>
      <c r="C450" s="21" t="s">
        <v>4246</v>
      </c>
      <c r="D450" s="21" t="s">
        <v>285</v>
      </c>
      <c r="E450" s="21" t="s">
        <v>751</v>
      </c>
      <c r="F450" s="21" t="s">
        <v>9</v>
      </c>
      <c r="G450" s="21" t="s">
        <v>22</v>
      </c>
      <c r="H450" s="21" t="s">
        <v>11</v>
      </c>
      <c r="J450" s="20">
        <v>1492</v>
      </c>
      <c r="K450" s="22" t="s">
        <v>753</v>
      </c>
      <c r="L450" s="21" t="s">
        <v>8</v>
      </c>
      <c r="N450" s="29" t="s">
        <v>6766</v>
      </c>
      <c r="O450" s="21" t="s">
        <v>754</v>
      </c>
      <c r="P450" s="21" t="s">
        <v>752</v>
      </c>
      <c r="Q450" s="21"/>
    </row>
    <row r="451" spans="1:17" s="18" customFormat="1" ht="48" x14ac:dyDescent="0.2">
      <c r="A451" s="20">
        <v>469</v>
      </c>
      <c r="B451" s="21" t="s">
        <v>6334</v>
      </c>
      <c r="C451" s="21" t="s">
        <v>4835</v>
      </c>
      <c r="D451" s="21" t="s">
        <v>285</v>
      </c>
      <c r="E451" s="21" t="s">
        <v>751</v>
      </c>
      <c r="F451" s="21" t="s">
        <v>9</v>
      </c>
      <c r="G451" s="21" t="s">
        <v>22</v>
      </c>
      <c r="H451" s="21" t="s">
        <v>11</v>
      </c>
      <c r="J451" s="20">
        <v>1492</v>
      </c>
      <c r="K451" s="22" t="s">
        <v>753</v>
      </c>
      <c r="L451" s="21" t="s">
        <v>8</v>
      </c>
      <c r="N451" s="29" t="s">
        <v>6766</v>
      </c>
      <c r="O451" s="21" t="s">
        <v>754</v>
      </c>
      <c r="P451" s="21" t="s">
        <v>752</v>
      </c>
      <c r="Q451" s="21"/>
    </row>
    <row r="452" spans="1:17" s="18" customFormat="1" ht="157" customHeight="1" x14ac:dyDescent="0.2">
      <c r="A452" s="18">
        <v>1866</v>
      </c>
      <c r="B452" s="18" t="s">
        <v>7362</v>
      </c>
      <c r="C452" s="18" t="s">
        <v>4197</v>
      </c>
      <c r="F452" s="18" t="s">
        <v>9</v>
      </c>
      <c r="G452" s="18" t="s">
        <v>4696</v>
      </c>
      <c r="H452" s="18" t="s">
        <v>11</v>
      </c>
      <c r="J452" s="18">
        <v>1492</v>
      </c>
      <c r="K452" s="18" t="s">
        <v>7363</v>
      </c>
      <c r="N452" s="29" t="s">
        <v>7361</v>
      </c>
      <c r="O452" s="43" t="s">
        <v>8104</v>
      </c>
      <c r="P452" s="18">
        <v>1632</v>
      </c>
      <c r="Q452" s="21"/>
    </row>
    <row r="453" spans="1:17" s="18" customFormat="1" ht="159" customHeight="1" x14ac:dyDescent="0.2">
      <c r="A453" s="20">
        <v>403</v>
      </c>
      <c r="B453" s="21" t="s">
        <v>6032</v>
      </c>
      <c r="C453" s="21" t="s">
        <v>6033</v>
      </c>
      <c r="D453" s="21" t="s">
        <v>1085</v>
      </c>
      <c r="E453" s="21" t="s">
        <v>265</v>
      </c>
      <c r="F453" s="21" t="s">
        <v>9</v>
      </c>
      <c r="G453" s="21" t="s">
        <v>22</v>
      </c>
      <c r="H453" s="21" t="s">
        <v>11</v>
      </c>
      <c r="J453" s="20">
        <v>1492</v>
      </c>
      <c r="K453" s="22" t="s">
        <v>1929</v>
      </c>
      <c r="L453" s="21" t="s">
        <v>24</v>
      </c>
      <c r="N453" s="29" t="s">
        <v>6765</v>
      </c>
      <c r="O453" s="21" t="s">
        <v>1930</v>
      </c>
      <c r="P453" s="21" t="s">
        <v>1928</v>
      </c>
      <c r="Q453" s="21"/>
    </row>
    <row r="454" spans="1:17" s="18" customFormat="1" ht="32" x14ac:dyDescent="0.2">
      <c r="A454" s="20">
        <v>515</v>
      </c>
      <c r="B454" s="21" t="s">
        <v>4198</v>
      </c>
      <c r="C454" s="21" t="s">
        <v>4808</v>
      </c>
      <c r="D454" s="21" t="s">
        <v>350</v>
      </c>
      <c r="E454" s="21" t="s">
        <v>336</v>
      </c>
      <c r="F454" s="21" t="s">
        <v>9</v>
      </c>
      <c r="G454" s="21" t="s">
        <v>22</v>
      </c>
      <c r="H454" s="21" t="s">
        <v>11</v>
      </c>
      <c r="J454" s="20">
        <v>1492</v>
      </c>
      <c r="K454" s="22" t="s">
        <v>352</v>
      </c>
      <c r="L454" s="21" t="s">
        <v>8</v>
      </c>
      <c r="M454" s="21" t="s">
        <v>35</v>
      </c>
      <c r="N454" s="29" t="s">
        <v>6768</v>
      </c>
      <c r="O454" s="21" t="s">
        <v>353</v>
      </c>
      <c r="P454" s="21" t="s">
        <v>351</v>
      </c>
      <c r="Q454" s="21"/>
    </row>
    <row r="455" spans="1:17" s="18" customFormat="1" ht="126" x14ac:dyDescent="0.2">
      <c r="A455" s="20">
        <v>863</v>
      </c>
      <c r="B455" s="21" t="s">
        <v>6039</v>
      </c>
      <c r="C455" s="21" t="s">
        <v>4232</v>
      </c>
      <c r="D455" s="21" t="s">
        <v>67</v>
      </c>
      <c r="E455" s="21" t="s">
        <v>712</v>
      </c>
      <c r="F455" s="21" t="s">
        <v>9</v>
      </c>
      <c r="G455" s="21" t="s">
        <v>250</v>
      </c>
      <c r="H455" s="21" t="s">
        <v>11</v>
      </c>
      <c r="J455" s="20">
        <v>1492</v>
      </c>
      <c r="K455" s="22" t="s">
        <v>1982</v>
      </c>
      <c r="L455" s="21" t="s">
        <v>8</v>
      </c>
      <c r="N455" s="29" t="s">
        <v>8329</v>
      </c>
      <c r="O455" s="21" t="s">
        <v>1983</v>
      </c>
      <c r="P455" s="21" t="s">
        <v>1981</v>
      </c>
      <c r="Q455" s="21"/>
    </row>
    <row r="456" spans="1:17" s="18" customFormat="1" ht="140" x14ac:dyDescent="0.2">
      <c r="A456" s="20">
        <v>1531</v>
      </c>
      <c r="B456" s="21" t="s">
        <v>4809</v>
      </c>
      <c r="C456" s="21" t="s">
        <v>4197</v>
      </c>
      <c r="D456" s="21" t="s">
        <v>7796</v>
      </c>
      <c r="E456" s="21" t="s">
        <v>3615</v>
      </c>
      <c r="F456" s="21" t="s">
        <v>9</v>
      </c>
      <c r="G456" s="55" t="s">
        <v>8235</v>
      </c>
      <c r="H456" s="21" t="s">
        <v>11</v>
      </c>
      <c r="J456" s="20">
        <v>1492</v>
      </c>
      <c r="K456" s="22" t="s">
        <v>3617</v>
      </c>
      <c r="L456" s="21" t="s">
        <v>8</v>
      </c>
      <c r="N456" s="29" t="s">
        <v>8330</v>
      </c>
      <c r="O456" s="21" t="s">
        <v>4810</v>
      </c>
      <c r="P456" s="21" t="s">
        <v>3616</v>
      </c>
      <c r="Q456" s="21"/>
    </row>
    <row r="457" spans="1:17" s="18" customFormat="1" ht="140" x14ac:dyDescent="0.2">
      <c r="A457" s="20">
        <v>1532</v>
      </c>
      <c r="B457" s="21" t="s">
        <v>4809</v>
      </c>
      <c r="C457" s="21" t="s">
        <v>4283</v>
      </c>
      <c r="D457" s="21" t="s">
        <v>7796</v>
      </c>
      <c r="E457" s="21" t="s">
        <v>3618</v>
      </c>
      <c r="F457" s="21" t="s">
        <v>9</v>
      </c>
      <c r="G457" s="55" t="s">
        <v>8235</v>
      </c>
      <c r="H457" s="21" t="s">
        <v>11</v>
      </c>
      <c r="J457" s="20">
        <v>1492</v>
      </c>
      <c r="K457" s="22" t="s">
        <v>3617</v>
      </c>
      <c r="L457" s="21" t="s">
        <v>8</v>
      </c>
      <c r="N457" s="29" t="s">
        <v>8330</v>
      </c>
      <c r="O457" s="21" t="s">
        <v>4810</v>
      </c>
      <c r="P457" s="21" t="s">
        <v>3616</v>
      </c>
      <c r="Q457" s="21"/>
    </row>
    <row r="458" spans="1:17" s="18" customFormat="1" ht="42" x14ac:dyDescent="0.2">
      <c r="A458" s="20">
        <v>54</v>
      </c>
      <c r="B458" s="21" t="s">
        <v>4807</v>
      </c>
      <c r="C458" s="21" t="s">
        <v>4195</v>
      </c>
      <c r="D458" s="21" t="s">
        <v>93</v>
      </c>
      <c r="E458" s="21" t="s">
        <v>1765</v>
      </c>
      <c r="F458" s="21" t="s">
        <v>9</v>
      </c>
      <c r="G458" s="21" t="s">
        <v>59</v>
      </c>
      <c r="H458" s="21" t="s">
        <v>11</v>
      </c>
      <c r="J458" s="20">
        <v>1492</v>
      </c>
      <c r="K458" s="22" t="s">
        <v>1767</v>
      </c>
      <c r="L458" s="21" t="s">
        <v>8</v>
      </c>
      <c r="N458" s="29" t="s">
        <v>6764</v>
      </c>
      <c r="O458" s="21" t="s">
        <v>1768</v>
      </c>
      <c r="P458" s="21" t="s">
        <v>1766</v>
      </c>
      <c r="Q458" s="21"/>
    </row>
    <row r="459" spans="1:17" s="18" customFormat="1" ht="56" x14ac:dyDescent="0.2">
      <c r="A459" s="20">
        <v>55</v>
      </c>
      <c r="B459" s="21" t="s">
        <v>7732</v>
      </c>
      <c r="C459" s="21" t="s">
        <v>4197</v>
      </c>
      <c r="D459" s="21" t="s">
        <v>2151</v>
      </c>
      <c r="F459" s="21" t="s">
        <v>9</v>
      </c>
      <c r="G459" s="21" t="s">
        <v>59</v>
      </c>
      <c r="H459" s="21" t="s">
        <v>11</v>
      </c>
      <c r="J459" s="20">
        <v>1492</v>
      </c>
      <c r="K459" s="22" t="s">
        <v>2153</v>
      </c>
      <c r="L459" s="21" t="s">
        <v>8</v>
      </c>
      <c r="N459" s="29" t="s">
        <v>7731</v>
      </c>
      <c r="O459" s="21" t="s">
        <v>1768</v>
      </c>
      <c r="P459" s="21" t="s">
        <v>2152</v>
      </c>
      <c r="Q459" s="21"/>
    </row>
    <row r="460" spans="1:17" s="18" customFormat="1" ht="32" x14ac:dyDescent="0.2">
      <c r="A460" s="20">
        <v>546</v>
      </c>
      <c r="B460" s="21" t="s">
        <v>5967</v>
      </c>
      <c r="C460" s="21" t="s">
        <v>4232</v>
      </c>
      <c r="D460" s="21" t="s">
        <v>1656</v>
      </c>
      <c r="F460" s="21" t="s">
        <v>9</v>
      </c>
      <c r="G460" s="21" t="s">
        <v>22</v>
      </c>
      <c r="H460" s="21" t="s">
        <v>11</v>
      </c>
      <c r="J460" s="20">
        <v>1492</v>
      </c>
      <c r="K460" s="22" t="s">
        <v>1658</v>
      </c>
      <c r="L460" s="21" t="s">
        <v>8</v>
      </c>
      <c r="N460" s="29" t="s">
        <v>6769</v>
      </c>
      <c r="O460" s="21" t="s">
        <v>1659</v>
      </c>
      <c r="P460" s="21" t="s">
        <v>1657</v>
      </c>
      <c r="Q460" s="21"/>
    </row>
    <row r="461" spans="1:17" s="18" customFormat="1" ht="56" x14ac:dyDescent="0.2">
      <c r="A461" s="20">
        <v>1233</v>
      </c>
      <c r="B461" s="21" t="s">
        <v>6122</v>
      </c>
      <c r="C461" s="21" t="s">
        <v>4835</v>
      </c>
      <c r="E461" s="21" t="s">
        <v>70</v>
      </c>
      <c r="F461" s="21" t="s">
        <v>9</v>
      </c>
      <c r="G461" s="21" t="s">
        <v>250</v>
      </c>
      <c r="H461" s="21" t="s">
        <v>11</v>
      </c>
      <c r="J461" s="35">
        <v>1492</v>
      </c>
      <c r="N461" s="29" t="s">
        <v>8331</v>
      </c>
      <c r="O461" s="21" t="s">
        <v>2218</v>
      </c>
      <c r="P461" s="21" t="s">
        <v>2217</v>
      </c>
      <c r="Q461" s="21"/>
    </row>
    <row r="462" spans="1:17" s="18" customFormat="1" ht="70" x14ac:dyDescent="0.2">
      <c r="A462" s="20">
        <v>1234</v>
      </c>
      <c r="B462" s="21" t="s">
        <v>6097</v>
      </c>
      <c r="C462" s="21" t="s">
        <v>4195</v>
      </c>
      <c r="E462" s="21" t="s">
        <v>70</v>
      </c>
      <c r="F462" s="21" t="s">
        <v>9</v>
      </c>
      <c r="G462" s="21" t="s">
        <v>250</v>
      </c>
      <c r="H462" s="21" t="s">
        <v>11</v>
      </c>
      <c r="J462" s="35">
        <v>1492</v>
      </c>
      <c r="L462" s="21" t="s">
        <v>24</v>
      </c>
      <c r="N462" s="29" t="s">
        <v>8332</v>
      </c>
      <c r="O462" s="21" t="s">
        <v>2218</v>
      </c>
      <c r="P462" s="21" t="s">
        <v>2217</v>
      </c>
      <c r="Q462" s="21"/>
    </row>
    <row r="463" spans="1:17" s="18" customFormat="1" ht="84" x14ac:dyDescent="0.2">
      <c r="A463" s="20">
        <v>1235</v>
      </c>
      <c r="B463" s="21" t="s">
        <v>5232</v>
      </c>
      <c r="C463" s="21" t="s">
        <v>4195</v>
      </c>
      <c r="E463" s="21" t="s">
        <v>70</v>
      </c>
      <c r="F463" s="21" t="s">
        <v>9</v>
      </c>
      <c r="G463" s="21" t="s">
        <v>250</v>
      </c>
      <c r="H463" s="21" t="s">
        <v>11</v>
      </c>
      <c r="J463" s="35">
        <v>1492</v>
      </c>
      <c r="L463" s="21" t="s">
        <v>24</v>
      </c>
      <c r="N463" s="29" t="s">
        <v>8333</v>
      </c>
      <c r="O463" s="21" t="s">
        <v>2218</v>
      </c>
      <c r="P463" s="21" t="s">
        <v>2217</v>
      </c>
      <c r="Q463" s="21"/>
    </row>
    <row r="464" spans="1:17" s="18" customFormat="1" ht="154" x14ac:dyDescent="0.2">
      <c r="A464" s="20">
        <v>1533</v>
      </c>
      <c r="B464" s="21" t="s">
        <v>4821</v>
      </c>
      <c r="C464" s="21" t="s">
        <v>4197</v>
      </c>
      <c r="D464" s="21" t="s">
        <v>539</v>
      </c>
      <c r="E464" s="21" t="s">
        <v>621</v>
      </c>
      <c r="F464" s="21" t="s">
        <v>9</v>
      </c>
      <c r="G464" s="21" t="s">
        <v>622</v>
      </c>
      <c r="H464" s="21" t="s">
        <v>439</v>
      </c>
      <c r="J464" s="20">
        <v>1493</v>
      </c>
      <c r="K464" s="22" t="s">
        <v>624</v>
      </c>
      <c r="L464" s="21" t="s">
        <v>8</v>
      </c>
      <c r="N464" s="29" t="s">
        <v>6785</v>
      </c>
      <c r="O464" s="21" t="s">
        <v>625</v>
      </c>
      <c r="P464" s="21" t="s">
        <v>623</v>
      </c>
    </row>
    <row r="465" spans="1:17" s="18" customFormat="1" ht="168" x14ac:dyDescent="0.2">
      <c r="A465" s="20">
        <v>1096</v>
      </c>
      <c r="B465" s="21" t="s">
        <v>4820</v>
      </c>
      <c r="C465" s="21" t="s">
        <v>4232</v>
      </c>
      <c r="F465" s="21" t="s">
        <v>9</v>
      </c>
      <c r="G465" s="21" t="s">
        <v>1209</v>
      </c>
      <c r="H465" s="21" t="s">
        <v>19</v>
      </c>
      <c r="J465" s="20">
        <v>1493</v>
      </c>
      <c r="K465" s="22" t="s">
        <v>1211</v>
      </c>
      <c r="L465" s="21" t="s">
        <v>38</v>
      </c>
      <c r="N465" s="29" t="s">
        <v>7733</v>
      </c>
      <c r="O465" s="21" t="s">
        <v>1212</v>
      </c>
      <c r="P465" s="21" t="s">
        <v>1210</v>
      </c>
      <c r="Q465" s="21"/>
    </row>
    <row r="466" spans="1:17" s="18" customFormat="1" ht="32" x14ac:dyDescent="0.2">
      <c r="A466" s="20">
        <v>511</v>
      </c>
      <c r="B466" s="21" t="s">
        <v>4814</v>
      </c>
      <c r="C466" s="21" t="s">
        <v>4197</v>
      </c>
      <c r="D466" s="21" t="s">
        <v>1331</v>
      </c>
      <c r="F466" s="21" t="s">
        <v>9</v>
      </c>
      <c r="G466" s="21" t="s">
        <v>22</v>
      </c>
      <c r="H466" s="21" t="s">
        <v>11</v>
      </c>
      <c r="J466" s="20">
        <v>1493</v>
      </c>
      <c r="K466" s="22" t="s">
        <v>1333</v>
      </c>
      <c r="L466" s="21" t="s">
        <v>8</v>
      </c>
      <c r="N466" s="29" t="s">
        <v>6774</v>
      </c>
      <c r="O466" s="21" t="s">
        <v>1334</v>
      </c>
      <c r="P466" s="21" t="s">
        <v>1332</v>
      </c>
      <c r="Q466" s="21"/>
    </row>
    <row r="467" spans="1:17" s="18" customFormat="1" ht="56" x14ac:dyDescent="0.2">
      <c r="A467" s="20">
        <v>56</v>
      </c>
      <c r="B467" s="21" t="s">
        <v>4811</v>
      </c>
      <c r="C467" s="21" t="s">
        <v>4195</v>
      </c>
      <c r="D467" s="21" t="s">
        <v>3582</v>
      </c>
      <c r="F467" s="21" t="s">
        <v>9</v>
      </c>
      <c r="G467" s="21" t="s">
        <v>59</v>
      </c>
      <c r="H467" s="21" t="s">
        <v>11</v>
      </c>
      <c r="J467" s="20">
        <v>1493</v>
      </c>
      <c r="K467" s="22" t="s">
        <v>3584</v>
      </c>
      <c r="L467" s="21" t="s">
        <v>8</v>
      </c>
      <c r="N467" s="29" t="s">
        <v>8334</v>
      </c>
      <c r="O467" s="21" t="s">
        <v>3585</v>
      </c>
      <c r="P467" s="21" t="s">
        <v>3583</v>
      </c>
      <c r="Q467" s="21"/>
    </row>
    <row r="468" spans="1:17" s="18" customFormat="1" ht="32" x14ac:dyDescent="0.2">
      <c r="A468" s="20">
        <v>512</v>
      </c>
      <c r="B468" s="21" t="s">
        <v>6509</v>
      </c>
      <c r="C468" s="21" t="s">
        <v>4246</v>
      </c>
      <c r="D468" s="21" t="s">
        <v>1395</v>
      </c>
      <c r="F468" s="21" t="s">
        <v>9</v>
      </c>
      <c r="G468" s="21" t="s">
        <v>22</v>
      </c>
      <c r="H468" s="21" t="s">
        <v>11</v>
      </c>
      <c r="J468" s="20">
        <v>1493</v>
      </c>
      <c r="K468" s="22" t="s">
        <v>3917</v>
      </c>
      <c r="L468" s="21" t="s">
        <v>24</v>
      </c>
      <c r="N468" s="29" t="s">
        <v>6775</v>
      </c>
      <c r="O468" s="21" t="s">
        <v>1334</v>
      </c>
      <c r="P468" s="21" t="s">
        <v>3916</v>
      </c>
      <c r="Q468" s="21"/>
    </row>
    <row r="469" spans="1:17" s="18" customFormat="1" ht="48" x14ac:dyDescent="0.2">
      <c r="A469" s="20">
        <v>513</v>
      </c>
      <c r="B469" s="21" t="s">
        <v>6414</v>
      </c>
      <c r="C469" s="21" t="s">
        <v>4195</v>
      </c>
      <c r="D469" s="21" t="s">
        <v>3505</v>
      </c>
      <c r="E469" s="21" t="s">
        <v>712</v>
      </c>
      <c r="F469" s="21" t="s">
        <v>9</v>
      </c>
      <c r="G469" s="21" t="s">
        <v>22</v>
      </c>
      <c r="H469" s="21" t="s">
        <v>11</v>
      </c>
      <c r="J469" s="20">
        <v>1493</v>
      </c>
      <c r="K469" s="22" t="s">
        <v>3507</v>
      </c>
      <c r="L469" s="21" t="s">
        <v>24</v>
      </c>
      <c r="N469" s="29" t="s">
        <v>6776</v>
      </c>
      <c r="O469" s="21" t="s">
        <v>1334</v>
      </c>
      <c r="P469" s="21" t="s">
        <v>3506</v>
      </c>
      <c r="Q469" s="21"/>
    </row>
    <row r="470" spans="1:17" s="18" customFormat="1" ht="32" x14ac:dyDescent="0.2">
      <c r="A470" s="20">
        <v>514</v>
      </c>
      <c r="B470" s="21" t="s">
        <v>4815</v>
      </c>
      <c r="C470" s="21" t="s">
        <v>4197</v>
      </c>
      <c r="D470" s="21" t="s">
        <v>1378</v>
      </c>
      <c r="F470" s="21" t="s">
        <v>9</v>
      </c>
      <c r="G470" s="21" t="s">
        <v>22</v>
      </c>
      <c r="H470" s="21" t="s">
        <v>11</v>
      </c>
      <c r="J470" s="20">
        <v>1493</v>
      </c>
      <c r="K470" s="22" t="s">
        <v>1380</v>
      </c>
      <c r="L470" s="21" t="s">
        <v>8</v>
      </c>
      <c r="N470" s="29" t="s">
        <v>6777</v>
      </c>
      <c r="O470" s="21" t="s">
        <v>353</v>
      </c>
      <c r="P470" s="21" t="s">
        <v>1379</v>
      </c>
      <c r="Q470" s="21"/>
    </row>
    <row r="471" spans="1:17" s="18" customFormat="1" ht="48" x14ac:dyDescent="0.2">
      <c r="A471" s="20">
        <v>516</v>
      </c>
      <c r="B471" s="21" t="s">
        <v>6433</v>
      </c>
      <c r="C471" s="21" t="s">
        <v>4405</v>
      </c>
      <c r="D471" s="21" t="s">
        <v>3589</v>
      </c>
      <c r="F471" s="21" t="s">
        <v>9</v>
      </c>
      <c r="G471" s="21" t="s">
        <v>22</v>
      </c>
      <c r="H471" s="21" t="s">
        <v>11</v>
      </c>
      <c r="J471" s="20">
        <v>1493</v>
      </c>
      <c r="K471" s="22" t="s">
        <v>3591</v>
      </c>
      <c r="L471" s="21" t="s">
        <v>8</v>
      </c>
      <c r="N471" s="29" t="s">
        <v>6778</v>
      </c>
      <c r="O471" s="21" t="s">
        <v>353</v>
      </c>
      <c r="P471" s="21" t="s">
        <v>3590</v>
      </c>
    </row>
    <row r="472" spans="1:17" s="18" customFormat="1" ht="32" x14ac:dyDescent="0.2">
      <c r="A472" s="20">
        <v>518</v>
      </c>
      <c r="B472" s="21" t="s">
        <v>4812</v>
      </c>
      <c r="C472" s="21" t="s">
        <v>4246</v>
      </c>
      <c r="D472" s="21" t="s">
        <v>1553</v>
      </c>
      <c r="E472" s="21" t="s">
        <v>13</v>
      </c>
      <c r="F472" s="21" t="s">
        <v>9</v>
      </c>
      <c r="G472" s="21" t="s">
        <v>22</v>
      </c>
      <c r="H472" s="21" t="s">
        <v>11</v>
      </c>
      <c r="J472" s="20">
        <v>1493</v>
      </c>
      <c r="K472" s="22" t="s">
        <v>2359</v>
      </c>
      <c r="L472" s="21" t="s">
        <v>24</v>
      </c>
      <c r="N472" s="29" t="s">
        <v>6779</v>
      </c>
      <c r="O472" s="21" t="s">
        <v>353</v>
      </c>
      <c r="P472" s="21" t="s">
        <v>2358</v>
      </c>
      <c r="Q472" s="21"/>
    </row>
    <row r="473" spans="1:17" s="18" customFormat="1" ht="56" x14ac:dyDescent="0.2">
      <c r="A473" s="20">
        <v>864</v>
      </c>
      <c r="B473" s="21" t="s">
        <v>4818</v>
      </c>
      <c r="C473" s="21" t="s">
        <v>4405</v>
      </c>
      <c r="D473" s="21" t="s">
        <v>67</v>
      </c>
      <c r="E473" s="21" t="s">
        <v>73</v>
      </c>
      <c r="F473" s="21" t="s">
        <v>9</v>
      </c>
      <c r="G473" s="21" t="s">
        <v>74</v>
      </c>
      <c r="H473" s="21" t="s">
        <v>19</v>
      </c>
      <c r="J473" s="20">
        <v>1493</v>
      </c>
      <c r="K473" s="22" t="s">
        <v>76</v>
      </c>
      <c r="L473" s="21" t="s">
        <v>8</v>
      </c>
      <c r="N473" s="29" t="s">
        <v>6783</v>
      </c>
      <c r="O473" s="21" t="s">
        <v>77</v>
      </c>
      <c r="P473" s="21" t="s">
        <v>75</v>
      </c>
      <c r="Q473" s="21"/>
    </row>
    <row r="474" spans="1:17" s="18" customFormat="1" ht="39" customHeight="1" x14ac:dyDescent="0.2">
      <c r="A474" s="20">
        <v>519</v>
      </c>
      <c r="B474" s="21" t="s">
        <v>4852</v>
      </c>
      <c r="C474" s="21" t="s">
        <v>4195</v>
      </c>
      <c r="D474" s="21" t="s">
        <v>285</v>
      </c>
      <c r="F474" s="21" t="s">
        <v>9</v>
      </c>
      <c r="G474" s="21" t="s">
        <v>22</v>
      </c>
      <c r="H474" s="21" t="s">
        <v>11</v>
      </c>
      <c r="J474" s="20">
        <v>1493</v>
      </c>
      <c r="K474" s="22" t="s">
        <v>1960</v>
      </c>
      <c r="L474" s="21" t="s">
        <v>8</v>
      </c>
      <c r="N474" s="29" t="s">
        <v>6780</v>
      </c>
      <c r="O474" s="21" t="s">
        <v>186</v>
      </c>
      <c r="P474" s="21" t="s">
        <v>1959</v>
      </c>
      <c r="Q474" s="21"/>
    </row>
    <row r="475" spans="1:17" s="18" customFormat="1" ht="32" x14ac:dyDescent="0.2">
      <c r="A475" s="20">
        <v>520</v>
      </c>
      <c r="B475" s="21" t="s">
        <v>5936</v>
      </c>
      <c r="C475" s="21" t="s">
        <v>4232</v>
      </c>
      <c r="D475" s="21" t="s">
        <v>1553</v>
      </c>
      <c r="E475" s="21" t="s">
        <v>540</v>
      </c>
      <c r="F475" s="21" t="s">
        <v>9</v>
      </c>
      <c r="G475" s="21" t="s">
        <v>22</v>
      </c>
      <c r="H475" s="21" t="s">
        <v>11</v>
      </c>
      <c r="J475" s="20">
        <v>1493</v>
      </c>
      <c r="K475" s="22" t="s">
        <v>1555</v>
      </c>
      <c r="L475" s="21" t="s">
        <v>8</v>
      </c>
      <c r="M475" s="21" t="s">
        <v>35</v>
      </c>
      <c r="N475" s="29" t="s">
        <v>6781</v>
      </c>
      <c r="O475" s="21" t="s">
        <v>186</v>
      </c>
      <c r="P475" s="21" t="s">
        <v>1554</v>
      </c>
      <c r="Q475" s="21"/>
    </row>
    <row r="476" spans="1:17" s="18" customFormat="1" ht="84" x14ac:dyDescent="0.2">
      <c r="A476" s="20">
        <v>865</v>
      </c>
      <c r="B476" s="21" t="s">
        <v>4819</v>
      </c>
      <c r="C476" s="21" t="s">
        <v>4197</v>
      </c>
      <c r="D476" s="21" t="s">
        <v>67</v>
      </c>
      <c r="E476" s="21" t="s">
        <v>399</v>
      </c>
      <c r="F476" s="21" t="s">
        <v>9</v>
      </c>
      <c r="G476" s="21" t="s">
        <v>8222</v>
      </c>
      <c r="H476" s="21" t="s">
        <v>11</v>
      </c>
      <c r="J476" s="20">
        <v>1493</v>
      </c>
      <c r="K476" s="22" t="s">
        <v>401</v>
      </c>
      <c r="L476" s="21" t="s">
        <v>8</v>
      </c>
      <c r="N476" s="29" t="s">
        <v>6784</v>
      </c>
      <c r="O476" s="21" t="s">
        <v>402</v>
      </c>
      <c r="P476" s="21" t="s">
        <v>400</v>
      </c>
      <c r="Q476" s="21"/>
    </row>
    <row r="477" spans="1:17" s="18" customFormat="1" ht="32" x14ac:dyDescent="0.2">
      <c r="A477" s="20">
        <v>521</v>
      </c>
      <c r="B477" s="21" t="s">
        <v>4816</v>
      </c>
      <c r="C477" s="21" t="s">
        <v>4817</v>
      </c>
      <c r="F477" s="21" t="s">
        <v>9</v>
      </c>
      <c r="G477" s="21" t="s">
        <v>22</v>
      </c>
      <c r="H477" s="21" t="s">
        <v>11</v>
      </c>
      <c r="J477" s="20">
        <v>1493</v>
      </c>
      <c r="K477" s="22" t="s">
        <v>185</v>
      </c>
      <c r="L477" s="21" t="s">
        <v>24</v>
      </c>
      <c r="N477" s="29" t="s">
        <v>6782</v>
      </c>
      <c r="O477" s="21" t="s">
        <v>186</v>
      </c>
      <c r="P477" s="21" t="s">
        <v>184</v>
      </c>
      <c r="Q477" s="21"/>
    </row>
    <row r="478" spans="1:17" s="18" customFormat="1" ht="84" x14ac:dyDescent="0.2">
      <c r="A478" s="20">
        <v>57</v>
      </c>
      <c r="B478" s="21" t="s">
        <v>4401</v>
      </c>
      <c r="C478" s="21" t="s">
        <v>4283</v>
      </c>
      <c r="D478" s="21" t="s">
        <v>1854</v>
      </c>
      <c r="F478" s="21" t="s">
        <v>9</v>
      </c>
      <c r="G478" s="21" t="s">
        <v>59</v>
      </c>
      <c r="H478" s="21" t="s">
        <v>11</v>
      </c>
      <c r="J478" s="20">
        <v>1493</v>
      </c>
      <c r="K478" s="22" t="s">
        <v>1856</v>
      </c>
      <c r="L478" s="21" t="s">
        <v>8</v>
      </c>
      <c r="M478" s="21" t="s">
        <v>446</v>
      </c>
      <c r="N478" s="29" t="s">
        <v>8335</v>
      </c>
      <c r="O478" s="21" t="s">
        <v>1857</v>
      </c>
      <c r="P478" s="21" t="s">
        <v>1855</v>
      </c>
      <c r="Q478" s="21"/>
    </row>
    <row r="479" spans="1:17" s="18" customFormat="1" ht="32" x14ac:dyDescent="0.2">
      <c r="A479" s="20">
        <v>422</v>
      </c>
      <c r="B479" s="21" t="s">
        <v>4813</v>
      </c>
      <c r="C479" s="21" t="s">
        <v>4405</v>
      </c>
      <c r="D479" s="21" t="s">
        <v>926</v>
      </c>
      <c r="F479" s="21" t="s">
        <v>9</v>
      </c>
      <c r="G479" s="21" t="s">
        <v>22</v>
      </c>
      <c r="H479" s="21" t="s">
        <v>11</v>
      </c>
      <c r="J479" s="20">
        <v>1493</v>
      </c>
      <c r="K479" s="22" t="s">
        <v>928</v>
      </c>
      <c r="L479" s="21" t="s">
        <v>8</v>
      </c>
      <c r="N479" s="29" t="s">
        <v>6771</v>
      </c>
      <c r="O479" s="21" t="s">
        <v>929</v>
      </c>
      <c r="P479" s="21" t="s">
        <v>927</v>
      </c>
      <c r="Q479" s="21"/>
    </row>
    <row r="480" spans="1:17" s="18" customFormat="1" ht="32" x14ac:dyDescent="0.2">
      <c r="A480" s="20">
        <v>423</v>
      </c>
      <c r="B480" s="21" t="s">
        <v>6245</v>
      </c>
      <c r="C480" s="21" t="s">
        <v>4195</v>
      </c>
      <c r="D480" s="21" t="s">
        <v>1907</v>
      </c>
      <c r="F480" s="21" t="s">
        <v>9</v>
      </c>
      <c r="G480" s="21" t="s">
        <v>22</v>
      </c>
      <c r="H480" s="21" t="s">
        <v>11</v>
      </c>
      <c r="J480" s="20">
        <v>1493</v>
      </c>
      <c r="K480" s="22" t="s">
        <v>928</v>
      </c>
      <c r="L480" s="21" t="s">
        <v>24</v>
      </c>
      <c r="N480" s="29" t="s">
        <v>6772</v>
      </c>
      <c r="O480" s="21" t="s">
        <v>929</v>
      </c>
      <c r="P480" s="21" t="s">
        <v>2791</v>
      </c>
      <c r="Q480" s="21"/>
    </row>
    <row r="481" spans="1:17" s="18" customFormat="1" ht="56" x14ac:dyDescent="0.2">
      <c r="A481" s="20">
        <v>522</v>
      </c>
      <c r="B481" s="21" t="s">
        <v>6342</v>
      </c>
      <c r="C481" s="21" t="s">
        <v>4246</v>
      </c>
      <c r="D481" s="21" t="s">
        <v>3186</v>
      </c>
      <c r="F481" s="21" t="s">
        <v>9</v>
      </c>
      <c r="G481" s="21" t="s">
        <v>22</v>
      </c>
      <c r="H481" s="21" t="s">
        <v>11</v>
      </c>
      <c r="J481" s="20">
        <v>1493</v>
      </c>
      <c r="K481" s="22" t="s">
        <v>3188</v>
      </c>
      <c r="L481" s="21" t="s">
        <v>8</v>
      </c>
      <c r="N481" s="29" t="s">
        <v>8336</v>
      </c>
      <c r="O481" s="21" t="s">
        <v>186</v>
      </c>
      <c r="P481" s="21" t="s">
        <v>3187</v>
      </c>
      <c r="Q481" s="21"/>
    </row>
    <row r="482" spans="1:17" s="18" customFormat="1" ht="42" x14ac:dyDescent="0.2">
      <c r="A482" s="20">
        <v>58</v>
      </c>
      <c r="B482" s="21" t="s">
        <v>4812</v>
      </c>
      <c r="C482" s="21" t="s">
        <v>4246</v>
      </c>
      <c r="D482" s="21" t="s">
        <v>1553</v>
      </c>
      <c r="F482" s="21" t="s">
        <v>9</v>
      </c>
      <c r="G482" s="21" t="s">
        <v>59</v>
      </c>
      <c r="H482" s="21" t="s">
        <v>11</v>
      </c>
      <c r="J482" s="20">
        <v>1493</v>
      </c>
      <c r="K482" s="22" t="s">
        <v>2356</v>
      </c>
      <c r="L482" s="21" t="s">
        <v>8</v>
      </c>
      <c r="M482" s="21" t="s">
        <v>446</v>
      </c>
      <c r="N482" s="29" t="s">
        <v>6770</v>
      </c>
      <c r="O482" s="21" t="s">
        <v>2357</v>
      </c>
      <c r="P482" s="21" t="s">
        <v>2355</v>
      </c>
      <c r="Q482" s="21"/>
    </row>
    <row r="483" spans="1:17" s="18" customFormat="1" ht="32" x14ac:dyDescent="0.2">
      <c r="A483" s="20">
        <v>424</v>
      </c>
      <c r="B483" s="21" t="s">
        <v>6097</v>
      </c>
      <c r="C483" s="21" t="s">
        <v>4195</v>
      </c>
      <c r="D483" s="21" t="s">
        <v>735</v>
      </c>
      <c r="F483" s="21" t="s">
        <v>9</v>
      </c>
      <c r="G483" s="21" t="s">
        <v>22</v>
      </c>
      <c r="H483" s="21" t="s">
        <v>11</v>
      </c>
      <c r="J483" s="20">
        <v>1493</v>
      </c>
      <c r="K483" s="22" t="s">
        <v>2216</v>
      </c>
      <c r="L483" s="21" t="s">
        <v>8</v>
      </c>
      <c r="N483" s="29" t="s">
        <v>6773</v>
      </c>
      <c r="O483" s="21" t="s">
        <v>929</v>
      </c>
      <c r="P483" s="21" t="s">
        <v>2215</v>
      </c>
      <c r="Q483" s="21"/>
    </row>
    <row r="484" spans="1:17" s="18" customFormat="1" ht="238" x14ac:dyDescent="0.2">
      <c r="A484" s="20">
        <v>778</v>
      </c>
      <c r="B484" s="21" t="s">
        <v>4824</v>
      </c>
      <c r="C484" s="21" t="s">
        <v>4246</v>
      </c>
      <c r="D484" s="21" t="s">
        <v>249</v>
      </c>
      <c r="E484" s="21" t="s">
        <v>49</v>
      </c>
      <c r="F484" s="21" t="s">
        <v>9</v>
      </c>
      <c r="G484" s="21" t="s">
        <v>250</v>
      </c>
      <c r="H484" s="21" t="s">
        <v>11</v>
      </c>
      <c r="J484" s="20">
        <v>1494</v>
      </c>
      <c r="K484" s="22" t="s">
        <v>253</v>
      </c>
      <c r="L484" s="21" t="s">
        <v>252</v>
      </c>
      <c r="N484" s="29" t="s">
        <v>6789</v>
      </c>
      <c r="O484" s="69" t="s">
        <v>8691</v>
      </c>
      <c r="P484" s="21" t="s">
        <v>251</v>
      </c>
      <c r="Q484" s="21"/>
    </row>
    <row r="485" spans="1:17" s="18" customFormat="1" ht="112" x14ac:dyDescent="0.2">
      <c r="A485" s="20">
        <v>1272</v>
      </c>
      <c r="B485" s="21" t="s">
        <v>4825</v>
      </c>
      <c r="C485" s="21" t="s">
        <v>4197</v>
      </c>
      <c r="D485" s="21" t="s">
        <v>130</v>
      </c>
      <c r="E485" s="21" t="s">
        <v>49</v>
      </c>
      <c r="F485" s="21" t="s">
        <v>9</v>
      </c>
      <c r="G485" s="21" t="s">
        <v>250</v>
      </c>
      <c r="H485" s="21" t="s">
        <v>11</v>
      </c>
      <c r="J485" s="20">
        <v>1494</v>
      </c>
      <c r="K485" s="22" t="s">
        <v>253</v>
      </c>
      <c r="L485" s="21" t="s">
        <v>252</v>
      </c>
      <c r="N485" s="29" t="s">
        <v>6788</v>
      </c>
      <c r="O485" s="85" t="s">
        <v>8691</v>
      </c>
      <c r="P485" s="21" t="s">
        <v>251</v>
      </c>
    </row>
    <row r="486" spans="1:17" s="18" customFormat="1" ht="112" x14ac:dyDescent="0.2">
      <c r="A486" s="20">
        <v>1273</v>
      </c>
      <c r="B486" s="21" t="s">
        <v>4826</v>
      </c>
      <c r="C486" s="21" t="s">
        <v>4197</v>
      </c>
      <c r="D486" s="21" t="s">
        <v>130</v>
      </c>
      <c r="E486" s="21" t="s">
        <v>49</v>
      </c>
      <c r="F486" s="21" t="s">
        <v>9</v>
      </c>
      <c r="G486" s="21" t="s">
        <v>250</v>
      </c>
      <c r="H486" s="21" t="s">
        <v>11</v>
      </c>
      <c r="J486" s="20">
        <v>1494</v>
      </c>
      <c r="K486" s="22" t="s">
        <v>253</v>
      </c>
      <c r="L486" s="21" t="s">
        <v>252</v>
      </c>
      <c r="N486" s="29" t="s">
        <v>6788</v>
      </c>
      <c r="O486" s="85" t="s">
        <v>8691</v>
      </c>
      <c r="P486" s="21" t="s">
        <v>251</v>
      </c>
      <c r="Q486" s="21"/>
    </row>
    <row r="487" spans="1:17" s="18" customFormat="1" ht="112" x14ac:dyDescent="0.2">
      <c r="A487" s="20">
        <v>1274</v>
      </c>
      <c r="B487" s="21" t="s">
        <v>4932</v>
      </c>
      <c r="C487" s="21" t="s">
        <v>4279</v>
      </c>
      <c r="D487" s="21" t="s">
        <v>130</v>
      </c>
      <c r="E487" s="21" t="s">
        <v>49</v>
      </c>
      <c r="F487" s="21" t="s">
        <v>9</v>
      </c>
      <c r="G487" s="21" t="s">
        <v>250</v>
      </c>
      <c r="H487" s="21" t="s">
        <v>11</v>
      </c>
      <c r="J487" s="20">
        <v>1494</v>
      </c>
      <c r="K487" s="22" t="s">
        <v>253</v>
      </c>
      <c r="L487" s="21" t="s">
        <v>252</v>
      </c>
      <c r="N487" s="29" t="s">
        <v>6788</v>
      </c>
      <c r="O487" s="21" t="s">
        <v>254</v>
      </c>
      <c r="P487" s="21" t="s">
        <v>251</v>
      </c>
      <c r="Q487" s="21"/>
    </row>
    <row r="488" spans="1:17" s="18" customFormat="1" ht="112" x14ac:dyDescent="0.2">
      <c r="A488" s="20">
        <v>1275</v>
      </c>
      <c r="B488" s="21" t="s">
        <v>4827</v>
      </c>
      <c r="C488" s="21" t="s">
        <v>4197</v>
      </c>
      <c r="D488" s="21" t="s">
        <v>130</v>
      </c>
      <c r="F488" s="21" t="s">
        <v>9</v>
      </c>
      <c r="G488" s="21" t="s">
        <v>250</v>
      </c>
      <c r="H488" s="21" t="s">
        <v>11</v>
      </c>
      <c r="J488" s="20">
        <v>1494</v>
      </c>
      <c r="K488" s="22" t="s">
        <v>253</v>
      </c>
      <c r="L488" s="21" t="s">
        <v>252</v>
      </c>
      <c r="N488" s="29" t="s">
        <v>6788</v>
      </c>
      <c r="O488" s="85" t="s">
        <v>8691</v>
      </c>
      <c r="P488" s="21" t="s">
        <v>251</v>
      </c>
      <c r="Q488" s="21"/>
    </row>
    <row r="489" spans="1:17" s="18" customFormat="1" ht="160" x14ac:dyDescent="0.2">
      <c r="A489" s="20">
        <v>1646</v>
      </c>
      <c r="B489" s="21" t="s">
        <v>6454</v>
      </c>
      <c r="C489" s="21" t="s">
        <v>4195</v>
      </c>
      <c r="D489" s="21" t="s">
        <v>1617</v>
      </c>
      <c r="E489" s="21" t="s">
        <v>108</v>
      </c>
      <c r="F489" s="21" t="s">
        <v>9</v>
      </c>
      <c r="G489" s="21" t="s">
        <v>4829</v>
      </c>
      <c r="H489" s="21" t="s">
        <v>11</v>
      </c>
      <c r="J489" s="20">
        <v>1494</v>
      </c>
      <c r="K489" s="22" t="s">
        <v>4831</v>
      </c>
      <c r="L489" s="21" t="s">
        <v>8</v>
      </c>
      <c r="N489" s="29" t="s">
        <v>8337</v>
      </c>
      <c r="O489" s="85" t="s">
        <v>8791</v>
      </c>
      <c r="P489" s="21" t="s">
        <v>4830</v>
      </c>
      <c r="Q489" s="21"/>
    </row>
    <row r="490" spans="1:17" s="18" customFormat="1" ht="48" x14ac:dyDescent="0.2">
      <c r="A490" s="20">
        <v>425</v>
      </c>
      <c r="B490" s="21" t="s">
        <v>4823</v>
      </c>
      <c r="C490" s="21" t="s">
        <v>4197</v>
      </c>
      <c r="D490" s="21" t="s">
        <v>2488</v>
      </c>
      <c r="E490" s="21" t="s">
        <v>621</v>
      </c>
      <c r="F490" s="21" t="s">
        <v>9</v>
      </c>
      <c r="G490" s="21" t="s">
        <v>22</v>
      </c>
      <c r="H490" s="21" t="s">
        <v>11</v>
      </c>
      <c r="J490" s="20">
        <v>1494</v>
      </c>
      <c r="K490" s="22" t="s">
        <v>2490</v>
      </c>
      <c r="L490" s="21" t="s">
        <v>24</v>
      </c>
      <c r="N490" s="29" t="s">
        <v>6787</v>
      </c>
      <c r="O490" s="21" t="s">
        <v>2491</v>
      </c>
      <c r="P490" s="21" t="s">
        <v>2489</v>
      </c>
      <c r="Q490" s="21"/>
    </row>
    <row r="491" spans="1:17" s="18" customFormat="1" ht="56" x14ac:dyDescent="0.2">
      <c r="A491" s="20">
        <v>59</v>
      </c>
      <c r="B491" s="21" t="s">
        <v>4822</v>
      </c>
      <c r="C491" s="21" t="s">
        <v>4246</v>
      </c>
      <c r="D491" s="21" t="s">
        <v>530</v>
      </c>
      <c r="F491" s="21" t="s">
        <v>9</v>
      </c>
      <c r="G491" s="21" t="s">
        <v>59</v>
      </c>
      <c r="H491" s="21" t="s">
        <v>11</v>
      </c>
      <c r="J491" s="20">
        <v>1494</v>
      </c>
      <c r="K491" s="22" t="s">
        <v>3043</v>
      </c>
      <c r="L491" s="21" t="s">
        <v>8</v>
      </c>
      <c r="N491" s="29" t="s">
        <v>6786</v>
      </c>
      <c r="O491" s="21" t="s">
        <v>1296</v>
      </c>
      <c r="P491" s="21" t="s">
        <v>3042</v>
      </c>
    </row>
    <row r="492" spans="1:17" s="18" customFormat="1" ht="84" x14ac:dyDescent="0.2">
      <c r="A492" s="20">
        <v>866</v>
      </c>
      <c r="B492" s="21" t="s">
        <v>6275</v>
      </c>
      <c r="C492" s="21" t="s">
        <v>4246</v>
      </c>
      <c r="D492" s="21" t="s">
        <v>67</v>
      </c>
      <c r="E492" s="21" t="s">
        <v>2003</v>
      </c>
      <c r="F492" s="21" t="s">
        <v>9</v>
      </c>
      <c r="G492" s="21" t="s">
        <v>250</v>
      </c>
      <c r="H492" s="21" t="s">
        <v>11</v>
      </c>
      <c r="J492" s="20">
        <v>1494</v>
      </c>
      <c r="K492" s="22" t="s">
        <v>2892</v>
      </c>
      <c r="L492" s="21" t="s">
        <v>8</v>
      </c>
      <c r="N492" s="29" t="s">
        <v>6790</v>
      </c>
      <c r="O492" s="21" t="s">
        <v>2893</v>
      </c>
      <c r="P492" s="21" t="s">
        <v>2891</v>
      </c>
      <c r="Q492" s="21"/>
    </row>
    <row r="493" spans="1:17" s="18" customFormat="1" ht="84" x14ac:dyDescent="0.2">
      <c r="A493" s="20">
        <v>1534</v>
      </c>
      <c r="B493" s="21" t="s">
        <v>4828</v>
      </c>
      <c r="C493" s="21" t="s">
        <v>4224</v>
      </c>
      <c r="D493" s="21" t="s">
        <v>1195</v>
      </c>
      <c r="E493" s="21" t="s">
        <v>49</v>
      </c>
      <c r="F493" s="21" t="s">
        <v>9</v>
      </c>
      <c r="G493" s="21" t="s">
        <v>1196</v>
      </c>
      <c r="H493" s="21" t="s">
        <v>19</v>
      </c>
      <c r="J493" s="20">
        <v>1494</v>
      </c>
      <c r="K493" s="22" t="s">
        <v>1198</v>
      </c>
      <c r="L493" s="21" t="s">
        <v>8</v>
      </c>
      <c r="N493" s="29" t="s">
        <v>6791</v>
      </c>
      <c r="O493" s="21" t="s">
        <v>1199</v>
      </c>
      <c r="P493" s="21" t="s">
        <v>1197</v>
      </c>
      <c r="Q493" s="21"/>
    </row>
    <row r="494" spans="1:17" s="18" customFormat="1" ht="70" x14ac:dyDescent="0.2">
      <c r="A494" s="20">
        <v>60</v>
      </c>
      <c r="B494" s="21" t="s">
        <v>4832</v>
      </c>
      <c r="C494" s="21" t="s">
        <v>4246</v>
      </c>
      <c r="D494" s="21" t="s">
        <v>1227</v>
      </c>
      <c r="E494" s="21" t="s">
        <v>3869</v>
      </c>
      <c r="F494" s="21" t="s">
        <v>9</v>
      </c>
      <c r="G494" s="21" t="s">
        <v>59</v>
      </c>
      <c r="H494" s="21" t="s">
        <v>11</v>
      </c>
      <c r="J494" s="20">
        <v>1495</v>
      </c>
      <c r="K494" s="22" t="s">
        <v>3871</v>
      </c>
      <c r="L494" s="18" t="s">
        <v>8</v>
      </c>
      <c r="M494" s="18" t="s">
        <v>840</v>
      </c>
      <c r="N494" s="29" t="s">
        <v>8338</v>
      </c>
      <c r="O494" s="21" t="s">
        <v>1296</v>
      </c>
      <c r="P494" s="21" t="s">
        <v>3870</v>
      </c>
      <c r="Q494" s="21"/>
    </row>
    <row r="495" spans="1:17" s="18" customFormat="1" ht="98" x14ac:dyDescent="0.2">
      <c r="A495" s="20">
        <v>1826</v>
      </c>
      <c r="B495" s="21" t="s">
        <v>4844</v>
      </c>
      <c r="C495" s="21" t="s">
        <v>4197</v>
      </c>
      <c r="F495" s="21" t="s">
        <v>9</v>
      </c>
      <c r="G495" s="21" t="s">
        <v>74</v>
      </c>
      <c r="H495" s="21" t="s">
        <v>19</v>
      </c>
      <c r="J495" s="20">
        <v>1495</v>
      </c>
      <c r="K495" s="22" t="s">
        <v>4846</v>
      </c>
      <c r="L495" s="21" t="s">
        <v>38</v>
      </c>
      <c r="M495" s="21" t="s">
        <v>840</v>
      </c>
      <c r="N495" s="29" t="s">
        <v>7797</v>
      </c>
      <c r="O495" s="21" t="s">
        <v>4847</v>
      </c>
      <c r="P495" s="21" t="s">
        <v>4845</v>
      </c>
      <c r="Q495" s="21"/>
    </row>
    <row r="496" spans="1:17" s="18" customFormat="1" ht="56" x14ac:dyDescent="0.2">
      <c r="A496" s="20">
        <v>61</v>
      </c>
      <c r="B496" s="21" t="s">
        <v>4833</v>
      </c>
      <c r="C496" s="21" t="s">
        <v>4195</v>
      </c>
      <c r="D496" s="21" t="s">
        <v>1227</v>
      </c>
      <c r="F496" s="21" t="s">
        <v>9</v>
      </c>
      <c r="G496" s="21" t="s">
        <v>59</v>
      </c>
      <c r="H496" s="21" t="s">
        <v>11</v>
      </c>
      <c r="J496" s="20">
        <v>1495</v>
      </c>
      <c r="K496" s="22" t="s">
        <v>1295</v>
      </c>
      <c r="L496" s="21" t="s">
        <v>8</v>
      </c>
      <c r="N496" s="29" t="s">
        <v>8339</v>
      </c>
      <c r="O496" s="21" t="s">
        <v>1296</v>
      </c>
      <c r="P496" s="21" t="s">
        <v>1294</v>
      </c>
      <c r="Q496" s="21"/>
    </row>
    <row r="497" spans="1:17" s="18" customFormat="1" ht="48" x14ac:dyDescent="0.2">
      <c r="A497" s="20">
        <v>62</v>
      </c>
      <c r="B497" s="21" t="s">
        <v>4834</v>
      </c>
      <c r="C497" s="21" t="s">
        <v>4835</v>
      </c>
      <c r="D497" s="21" t="s">
        <v>3143</v>
      </c>
      <c r="F497" s="21" t="s">
        <v>9</v>
      </c>
      <c r="G497" s="21" t="s">
        <v>59</v>
      </c>
      <c r="H497" s="21" t="s">
        <v>11</v>
      </c>
      <c r="J497" s="20">
        <v>1495</v>
      </c>
      <c r="K497" s="22" t="s">
        <v>3145</v>
      </c>
      <c r="L497" s="21" t="s">
        <v>8</v>
      </c>
      <c r="N497" s="29" t="s">
        <v>8340</v>
      </c>
      <c r="O497" s="21" t="s">
        <v>3146</v>
      </c>
      <c r="P497" s="21" t="s">
        <v>3144</v>
      </c>
      <c r="Q497" s="21"/>
    </row>
    <row r="498" spans="1:17" s="18" customFormat="1" ht="42" x14ac:dyDescent="0.2">
      <c r="A498" s="20">
        <v>63</v>
      </c>
      <c r="B498" s="21" t="s">
        <v>4836</v>
      </c>
      <c r="C498" s="21" t="s">
        <v>4405</v>
      </c>
      <c r="D498" s="21" t="s">
        <v>3928</v>
      </c>
      <c r="F498" s="21" t="s">
        <v>9</v>
      </c>
      <c r="G498" s="21" t="s">
        <v>59</v>
      </c>
      <c r="H498" s="21" t="s">
        <v>11</v>
      </c>
      <c r="J498" s="20">
        <v>1495</v>
      </c>
      <c r="K498" s="22" t="s">
        <v>3930</v>
      </c>
      <c r="L498" s="21" t="s">
        <v>8</v>
      </c>
      <c r="N498" s="29" t="s">
        <v>6801</v>
      </c>
      <c r="O498" s="21" t="s">
        <v>3146</v>
      </c>
      <c r="P498" s="21" t="s">
        <v>3929</v>
      </c>
      <c r="Q498" s="21"/>
    </row>
    <row r="499" spans="1:17" s="18" customFormat="1" ht="98" x14ac:dyDescent="0.2">
      <c r="A499" s="20">
        <v>64</v>
      </c>
      <c r="B499" s="21" t="s">
        <v>4837</v>
      </c>
      <c r="C499" s="21" t="s">
        <v>4627</v>
      </c>
      <c r="D499" s="21" t="s">
        <v>549</v>
      </c>
      <c r="E499" s="21" t="s">
        <v>1442</v>
      </c>
      <c r="F499" s="21" t="s">
        <v>9</v>
      </c>
      <c r="G499" s="21" t="s">
        <v>59</v>
      </c>
      <c r="H499" s="21" t="s">
        <v>11</v>
      </c>
      <c r="J499" s="20">
        <v>1495</v>
      </c>
      <c r="K499" s="22" t="s">
        <v>1444</v>
      </c>
      <c r="L499" s="21" t="s">
        <v>8</v>
      </c>
      <c r="M499" s="21" t="s">
        <v>1445</v>
      </c>
      <c r="N499" s="29" t="s">
        <v>7957</v>
      </c>
      <c r="O499" s="21" t="s">
        <v>8069</v>
      </c>
      <c r="P499" s="21" t="s">
        <v>1443</v>
      </c>
    </row>
    <row r="500" spans="1:17" s="18" customFormat="1" ht="98" x14ac:dyDescent="0.2">
      <c r="A500" s="20">
        <v>65</v>
      </c>
      <c r="B500" s="21" t="s">
        <v>4837</v>
      </c>
      <c r="C500" s="21" t="s">
        <v>4195</v>
      </c>
      <c r="D500" s="21" t="s">
        <v>549</v>
      </c>
      <c r="F500" s="21" t="s">
        <v>9</v>
      </c>
      <c r="G500" s="21" t="s">
        <v>59</v>
      </c>
      <c r="H500" s="21" t="s">
        <v>11</v>
      </c>
      <c r="J500" s="20">
        <v>1495</v>
      </c>
      <c r="K500" s="22" t="s">
        <v>1444</v>
      </c>
      <c r="L500" s="21" t="s">
        <v>8</v>
      </c>
      <c r="M500" s="21" t="s">
        <v>1445</v>
      </c>
      <c r="N500" s="29" t="s">
        <v>7957</v>
      </c>
      <c r="O500" s="21" t="s">
        <v>8069</v>
      </c>
      <c r="P500" s="21" t="s">
        <v>1443</v>
      </c>
    </row>
    <row r="501" spans="1:17" s="18" customFormat="1" ht="42" x14ac:dyDescent="0.2">
      <c r="A501" s="20">
        <v>66</v>
      </c>
      <c r="B501" s="21" t="s">
        <v>4838</v>
      </c>
      <c r="C501" s="21" t="s">
        <v>4279</v>
      </c>
      <c r="D501" s="21" t="s">
        <v>2249</v>
      </c>
      <c r="F501" s="21" t="s">
        <v>9</v>
      </c>
      <c r="G501" s="21" t="s">
        <v>59</v>
      </c>
      <c r="H501" s="21" t="s">
        <v>11</v>
      </c>
      <c r="J501" s="20">
        <v>1495</v>
      </c>
      <c r="K501" s="22" t="s">
        <v>2251</v>
      </c>
      <c r="L501" s="21" t="s">
        <v>8</v>
      </c>
      <c r="N501" s="29" t="s">
        <v>6792</v>
      </c>
      <c r="O501" s="21" t="s">
        <v>588</v>
      </c>
      <c r="P501" s="21" t="s">
        <v>2250</v>
      </c>
      <c r="Q501" s="21"/>
    </row>
    <row r="502" spans="1:17" s="18" customFormat="1" ht="32" x14ac:dyDescent="0.2">
      <c r="A502" s="20">
        <v>429</v>
      </c>
      <c r="B502" s="21" t="s">
        <v>4840</v>
      </c>
      <c r="C502" s="21" t="s">
        <v>4197</v>
      </c>
      <c r="D502" s="21" t="s">
        <v>1970</v>
      </c>
      <c r="E502" s="21" t="s">
        <v>1971</v>
      </c>
      <c r="F502" s="21" t="s">
        <v>9</v>
      </c>
      <c r="G502" s="21" t="s">
        <v>22</v>
      </c>
      <c r="H502" s="21" t="s">
        <v>11</v>
      </c>
      <c r="J502" s="20">
        <v>1495</v>
      </c>
      <c r="K502" s="22" t="s">
        <v>1973</v>
      </c>
      <c r="L502" s="21" t="s">
        <v>8</v>
      </c>
      <c r="N502" s="29" t="s">
        <v>6795</v>
      </c>
      <c r="O502" s="21" t="s">
        <v>1670</v>
      </c>
      <c r="P502" s="21" t="s">
        <v>1972</v>
      </c>
      <c r="Q502" s="21"/>
    </row>
    <row r="503" spans="1:17" s="18" customFormat="1" ht="70" x14ac:dyDescent="0.2">
      <c r="A503" s="20">
        <v>1840</v>
      </c>
      <c r="B503" s="21" t="s">
        <v>6125</v>
      </c>
      <c r="C503" s="21" t="s">
        <v>4794</v>
      </c>
      <c r="D503" s="21" t="s">
        <v>6126</v>
      </c>
      <c r="E503" s="21" t="s">
        <v>49</v>
      </c>
      <c r="F503" s="21" t="s">
        <v>9</v>
      </c>
      <c r="G503" s="21" t="s">
        <v>6127</v>
      </c>
      <c r="H503" s="21" t="s">
        <v>19</v>
      </c>
      <c r="J503" s="20">
        <v>1495</v>
      </c>
      <c r="K503" s="22" t="s">
        <v>6129</v>
      </c>
      <c r="L503" s="21" t="s">
        <v>8</v>
      </c>
      <c r="N503" s="29" t="s">
        <v>6799</v>
      </c>
      <c r="O503" s="21" t="s">
        <v>6130</v>
      </c>
      <c r="P503" s="21" t="s">
        <v>6128</v>
      </c>
    </row>
    <row r="504" spans="1:17" s="18" customFormat="1" ht="70" x14ac:dyDescent="0.2">
      <c r="A504" s="20">
        <v>1841</v>
      </c>
      <c r="B504" s="21" t="s">
        <v>5884</v>
      </c>
      <c r="C504" s="21" t="s">
        <v>4232</v>
      </c>
      <c r="D504" s="21" t="s">
        <v>5885</v>
      </c>
      <c r="E504" s="21" t="s">
        <v>108</v>
      </c>
      <c r="F504" s="21" t="s">
        <v>9</v>
      </c>
      <c r="G504" s="21" t="s">
        <v>5886</v>
      </c>
      <c r="H504" s="21" t="s">
        <v>19</v>
      </c>
      <c r="J504" s="20">
        <v>1495</v>
      </c>
      <c r="K504" s="22" t="s">
        <v>5888</v>
      </c>
      <c r="L504" s="21" t="s">
        <v>16</v>
      </c>
      <c r="N504" s="29" t="s">
        <v>6800</v>
      </c>
      <c r="O504" s="21" t="s">
        <v>5889</v>
      </c>
      <c r="P504" s="21" t="s">
        <v>5887</v>
      </c>
      <c r="Q504" s="21"/>
    </row>
    <row r="505" spans="1:17" s="18" customFormat="1" ht="56" x14ac:dyDescent="0.2">
      <c r="A505" s="20">
        <v>67</v>
      </c>
      <c r="B505" s="21" t="s">
        <v>4839</v>
      </c>
      <c r="C505" s="21" t="s">
        <v>4197</v>
      </c>
      <c r="D505" s="21" t="s">
        <v>585</v>
      </c>
      <c r="F505" s="21" t="s">
        <v>9</v>
      </c>
      <c r="G505" s="21" t="s">
        <v>59</v>
      </c>
      <c r="H505" s="21" t="s">
        <v>11</v>
      </c>
      <c r="J505" s="20">
        <v>1495</v>
      </c>
      <c r="K505" s="22" t="s">
        <v>587</v>
      </c>
      <c r="L505" s="21" t="s">
        <v>8</v>
      </c>
      <c r="N505" s="29" t="s">
        <v>6793</v>
      </c>
      <c r="O505" s="21" t="s">
        <v>588</v>
      </c>
      <c r="P505" s="21" t="s">
        <v>586</v>
      </c>
      <c r="Q505" s="21"/>
    </row>
    <row r="506" spans="1:17" s="18" customFormat="1" ht="32" x14ac:dyDescent="0.2">
      <c r="A506" s="20">
        <v>426</v>
      </c>
      <c r="B506" s="21" t="s">
        <v>5066</v>
      </c>
      <c r="C506" s="21" t="s">
        <v>4232</v>
      </c>
      <c r="D506" s="21" t="s">
        <v>461</v>
      </c>
      <c r="F506" s="21" t="s">
        <v>9</v>
      </c>
      <c r="G506" s="21" t="s">
        <v>22</v>
      </c>
      <c r="H506" s="21" t="s">
        <v>11</v>
      </c>
      <c r="J506" s="20">
        <v>1495</v>
      </c>
      <c r="L506" s="21" t="s">
        <v>24</v>
      </c>
      <c r="N506" s="29" t="s">
        <v>7734</v>
      </c>
      <c r="O506" s="21" t="s">
        <v>3835</v>
      </c>
      <c r="P506" s="21" t="s">
        <v>3834</v>
      </c>
    </row>
    <row r="507" spans="1:17" s="18" customFormat="1" ht="32" x14ac:dyDescent="0.2">
      <c r="A507" s="20">
        <v>427</v>
      </c>
      <c r="B507" s="21" t="s">
        <v>6216</v>
      </c>
      <c r="C507" s="21" t="s">
        <v>4405</v>
      </c>
      <c r="D507" s="21" t="s">
        <v>2693</v>
      </c>
      <c r="F507" s="21" t="s">
        <v>9</v>
      </c>
      <c r="G507" s="21" t="s">
        <v>22</v>
      </c>
      <c r="H507" s="21" t="s">
        <v>11</v>
      </c>
      <c r="J507" s="20">
        <v>1495</v>
      </c>
      <c r="L507" s="21" t="s">
        <v>24</v>
      </c>
      <c r="N507" s="29" t="s">
        <v>6794</v>
      </c>
      <c r="O507" s="21" t="s">
        <v>1670</v>
      </c>
      <c r="P507" s="21" t="s">
        <v>2694</v>
      </c>
    </row>
    <row r="508" spans="1:17" s="18" customFormat="1" ht="32" x14ac:dyDescent="0.2">
      <c r="A508" s="20">
        <v>430</v>
      </c>
      <c r="B508" s="21" t="s">
        <v>6204</v>
      </c>
      <c r="C508" s="21" t="s">
        <v>4195</v>
      </c>
      <c r="E508" s="21" t="s">
        <v>2659</v>
      </c>
      <c r="F508" s="21" t="s">
        <v>9</v>
      </c>
      <c r="G508" s="21" t="s">
        <v>22</v>
      </c>
      <c r="H508" s="21" t="s">
        <v>11</v>
      </c>
      <c r="J508" s="20">
        <v>1495</v>
      </c>
      <c r="L508" s="21" t="s">
        <v>24</v>
      </c>
      <c r="N508" s="29" t="s">
        <v>6796</v>
      </c>
      <c r="O508" s="21" t="s">
        <v>1670</v>
      </c>
      <c r="P508" s="21" t="s">
        <v>2660</v>
      </c>
    </row>
    <row r="509" spans="1:17" s="18" customFormat="1" ht="32" x14ac:dyDescent="0.2">
      <c r="A509" s="20">
        <v>431</v>
      </c>
      <c r="B509" s="21" t="s">
        <v>4841</v>
      </c>
      <c r="C509" s="21" t="s">
        <v>4197</v>
      </c>
      <c r="D509" s="21" t="s">
        <v>3790</v>
      </c>
      <c r="F509" s="21" t="s">
        <v>9</v>
      </c>
      <c r="G509" s="21" t="s">
        <v>22</v>
      </c>
      <c r="H509" s="21" t="s">
        <v>11</v>
      </c>
      <c r="J509" s="20">
        <v>1495</v>
      </c>
      <c r="L509" s="21" t="s">
        <v>38</v>
      </c>
      <c r="N509" s="29" t="s">
        <v>6797</v>
      </c>
      <c r="O509" s="21" t="s">
        <v>1670</v>
      </c>
      <c r="P509" s="21" t="s">
        <v>3791</v>
      </c>
      <c r="Q509" s="21"/>
    </row>
    <row r="510" spans="1:17" s="18" customFormat="1" ht="84" x14ac:dyDescent="0.2">
      <c r="A510" s="20">
        <v>1819</v>
      </c>
      <c r="B510" s="21" t="s">
        <v>6258</v>
      </c>
      <c r="C510" s="21" t="s">
        <v>4592</v>
      </c>
      <c r="F510" s="21" t="s">
        <v>9</v>
      </c>
      <c r="G510" s="21" t="s">
        <v>4212</v>
      </c>
      <c r="H510" s="21" t="s">
        <v>11</v>
      </c>
      <c r="J510" s="20">
        <v>1495</v>
      </c>
      <c r="L510" s="21" t="s">
        <v>24</v>
      </c>
      <c r="N510" s="29" t="s">
        <v>6798</v>
      </c>
      <c r="O510" s="21" t="s">
        <v>4843</v>
      </c>
      <c r="P510" s="21" t="s">
        <v>4842</v>
      </c>
      <c r="Q510" s="21"/>
    </row>
    <row r="511" spans="1:17" s="18" customFormat="1" ht="96" x14ac:dyDescent="0.2">
      <c r="A511" s="18">
        <v>1873</v>
      </c>
      <c r="B511" s="18" t="s">
        <v>7386</v>
      </c>
      <c r="C511" s="18" t="s">
        <v>4232</v>
      </c>
      <c r="D511" s="18" t="s">
        <v>6697</v>
      </c>
      <c r="E511" s="18" t="s">
        <v>311</v>
      </c>
      <c r="F511" s="18" t="s">
        <v>9</v>
      </c>
      <c r="G511" s="18" t="s">
        <v>8222</v>
      </c>
      <c r="H511" s="18" t="s">
        <v>11</v>
      </c>
      <c r="J511" s="18">
        <v>1495</v>
      </c>
      <c r="L511" s="18" t="s">
        <v>24</v>
      </c>
      <c r="N511" s="29" t="s">
        <v>7387</v>
      </c>
      <c r="O511" s="18" t="s">
        <v>7388</v>
      </c>
      <c r="P511" s="18">
        <v>1639</v>
      </c>
      <c r="Q511" s="21"/>
    </row>
    <row r="512" spans="1:17" s="18" customFormat="1" ht="154" x14ac:dyDescent="0.2">
      <c r="A512" s="20">
        <v>1661</v>
      </c>
      <c r="B512" s="21" t="s">
        <v>4834</v>
      </c>
      <c r="C512" s="21" t="s">
        <v>4195</v>
      </c>
      <c r="D512" s="21" t="s">
        <v>4866</v>
      </c>
      <c r="E512" s="21" t="s">
        <v>49</v>
      </c>
      <c r="F512" s="21" t="s">
        <v>9</v>
      </c>
      <c r="G512" s="21" t="s">
        <v>4801</v>
      </c>
      <c r="H512" s="21" t="s">
        <v>11</v>
      </c>
      <c r="J512" s="20">
        <v>1496</v>
      </c>
      <c r="K512" s="22" t="s">
        <v>4868</v>
      </c>
      <c r="L512" s="21" t="s">
        <v>16</v>
      </c>
      <c r="N512" s="29" t="s">
        <v>6803</v>
      </c>
      <c r="O512" s="21" t="s">
        <v>4869</v>
      </c>
      <c r="P512" s="21" t="s">
        <v>4867</v>
      </c>
      <c r="Q512" s="21"/>
    </row>
    <row r="513" spans="1:17" s="18" customFormat="1" ht="56" x14ac:dyDescent="0.2">
      <c r="A513" s="20">
        <v>428</v>
      </c>
      <c r="B513" s="21" t="s">
        <v>4856</v>
      </c>
      <c r="C513" s="21" t="s">
        <v>4232</v>
      </c>
      <c r="D513" s="21" t="s">
        <v>1663</v>
      </c>
      <c r="F513" s="21" t="s">
        <v>9</v>
      </c>
      <c r="G513" s="21" t="s">
        <v>22</v>
      </c>
      <c r="H513" s="21" t="s">
        <v>11</v>
      </c>
      <c r="J513" s="20">
        <v>1496</v>
      </c>
      <c r="K513" s="22" t="s">
        <v>1669</v>
      </c>
      <c r="L513" s="21" t="s">
        <v>8</v>
      </c>
      <c r="N513" s="29" t="s">
        <v>7798</v>
      </c>
      <c r="O513" s="21" t="s">
        <v>1670</v>
      </c>
      <c r="P513" s="21" t="s">
        <v>1668</v>
      </c>
      <c r="Q513" s="21"/>
    </row>
    <row r="514" spans="1:17" s="18" customFormat="1" ht="98" x14ac:dyDescent="0.2">
      <c r="A514" s="20">
        <v>68</v>
      </c>
      <c r="B514" s="21" t="s">
        <v>4848</v>
      </c>
      <c r="C514" s="21" t="s">
        <v>4246</v>
      </c>
      <c r="D514" s="21" t="s">
        <v>1107</v>
      </c>
      <c r="F514" s="21" t="s">
        <v>9</v>
      </c>
      <c r="G514" s="21" t="s">
        <v>59</v>
      </c>
      <c r="H514" s="21" t="s">
        <v>11</v>
      </c>
      <c r="J514" s="20">
        <v>1496</v>
      </c>
      <c r="K514" s="22" t="s">
        <v>1109</v>
      </c>
      <c r="L514" s="21" t="s">
        <v>8</v>
      </c>
      <c r="M514" s="21" t="s">
        <v>939</v>
      </c>
      <c r="N514" s="29" t="s">
        <v>8342</v>
      </c>
      <c r="O514" s="21" t="s">
        <v>445</v>
      </c>
      <c r="P514" s="21" t="s">
        <v>1108</v>
      </c>
      <c r="Q514" s="21"/>
    </row>
    <row r="515" spans="1:17" s="18" customFormat="1" ht="56" x14ac:dyDescent="0.2">
      <c r="A515" s="20">
        <v>432</v>
      </c>
      <c r="B515" s="21" t="s">
        <v>4857</v>
      </c>
      <c r="C515" s="21" t="s">
        <v>4246</v>
      </c>
      <c r="D515" s="21" t="s">
        <v>1117</v>
      </c>
      <c r="E515" s="21" t="s">
        <v>79</v>
      </c>
      <c r="F515" s="21" t="s">
        <v>9</v>
      </c>
      <c r="G515" s="21" t="s">
        <v>22</v>
      </c>
      <c r="H515" s="21" t="s">
        <v>11</v>
      </c>
      <c r="J515" s="20">
        <v>1496</v>
      </c>
      <c r="K515" s="22" t="s">
        <v>1119</v>
      </c>
      <c r="L515" s="21" t="s">
        <v>8</v>
      </c>
      <c r="N515" s="29" t="s">
        <v>8341</v>
      </c>
      <c r="O515" s="21" t="s">
        <v>1120</v>
      </c>
      <c r="P515" s="21" t="s">
        <v>1118</v>
      </c>
      <c r="Q515" s="21"/>
    </row>
    <row r="516" spans="1:17" s="18" customFormat="1" ht="56" x14ac:dyDescent="0.2">
      <c r="A516" s="20">
        <v>69</v>
      </c>
      <c r="B516" s="21" t="s">
        <v>4849</v>
      </c>
      <c r="C516" s="21" t="s">
        <v>4283</v>
      </c>
      <c r="D516" s="21" t="s">
        <v>442</v>
      </c>
      <c r="F516" s="21" t="s">
        <v>9</v>
      </c>
      <c r="G516" s="21" t="s">
        <v>59</v>
      </c>
      <c r="H516" s="21" t="s">
        <v>11</v>
      </c>
      <c r="J516" s="20">
        <v>1496</v>
      </c>
      <c r="K516" s="22" t="s">
        <v>444</v>
      </c>
      <c r="L516" s="21" t="s">
        <v>8</v>
      </c>
      <c r="M516" s="21" t="s">
        <v>446</v>
      </c>
      <c r="N516" s="29" t="s">
        <v>6804</v>
      </c>
      <c r="O516" s="21" t="s">
        <v>445</v>
      </c>
      <c r="P516" s="21" t="s">
        <v>443</v>
      </c>
      <c r="Q516" s="21"/>
    </row>
    <row r="517" spans="1:17" s="18" customFormat="1" ht="32" x14ac:dyDescent="0.2">
      <c r="A517" s="20">
        <v>434</v>
      </c>
      <c r="B517" s="21" t="s">
        <v>4858</v>
      </c>
      <c r="C517" s="21" t="s">
        <v>4197</v>
      </c>
      <c r="D517" s="21" t="s">
        <v>3046</v>
      </c>
      <c r="E517" s="21" t="s">
        <v>49</v>
      </c>
      <c r="F517" s="21" t="s">
        <v>9</v>
      </c>
      <c r="G517" s="21" t="s">
        <v>22</v>
      </c>
      <c r="H517" s="21" t="s">
        <v>11</v>
      </c>
      <c r="J517" s="20">
        <v>1496</v>
      </c>
      <c r="K517" s="22" t="s">
        <v>3048</v>
      </c>
      <c r="L517" s="21" t="s">
        <v>24</v>
      </c>
      <c r="N517" s="29" t="s">
        <v>6805</v>
      </c>
      <c r="O517" s="21" t="s">
        <v>1120</v>
      </c>
      <c r="P517" s="21" t="s">
        <v>3047</v>
      </c>
      <c r="Q517" s="21"/>
    </row>
    <row r="518" spans="1:17" s="18" customFormat="1" ht="154" x14ac:dyDescent="0.2">
      <c r="A518" s="20">
        <v>70</v>
      </c>
      <c r="B518" s="21" t="s">
        <v>4850</v>
      </c>
      <c r="C518" s="21" t="s">
        <v>4197</v>
      </c>
      <c r="D518" s="21" t="s">
        <v>1952</v>
      </c>
      <c r="E518" s="21" t="s">
        <v>1953</v>
      </c>
      <c r="F518" s="21" t="s">
        <v>9</v>
      </c>
      <c r="G518" s="21" t="s">
        <v>59</v>
      </c>
      <c r="H518" s="21" t="s">
        <v>11</v>
      </c>
      <c r="J518" s="20">
        <v>1496</v>
      </c>
      <c r="K518" s="22" t="s">
        <v>1955</v>
      </c>
      <c r="L518" s="21" t="s">
        <v>8</v>
      </c>
      <c r="M518" s="18" t="s">
        <v>54</v>
      </c>
      <c r="N518" s="29" t="s">
        <v>6806</v>
      </c>
      <c r="O518" s="21" t="s">
        <v>1956</v>
      </c>
      <c r="P518" s="21" t="s">
        <v>1954</v>
      </c>
      <c r="Q518" s="21"/>
    </row>
    <row r="519" spans="1:17" s="18" customFormat="1" ht="154" x14ac:dyDescent="0.2">
      <c r="A519" s="20">
        <v>71</v>
      </c>
      <c r="B519" s="21" t="s">
        <v>4851</v>
      </c>
      <c r="C519" s="21" t="s">
        <v>4246</v>
      </c>
      <c r="D519" s="21" t="s">
        <v>1952</v>
      </c>
      <c r="E519" s="21" t="s">
        <v>1953</v>
      </c>
      <c r="F519" s="21" t="s">
        <v>9</v>
      </c>
      <c r="G519" s="21" t="s">
        <v>59</v>
      </c>
      <c r="H519" s="21" t="s">
        <v>11</v>
      </c>
      <c r="J519" s="20">
        <v>1496</v>
      </c>
      <c r="K519" s="22" t="s">
        <v>1955</v>
      </c>
      <c r="L519" s="21" t="s">
        <v>8</v>
      </c>
      <c r="M519" s="18" t="s">
        <v>54</v>
      </c>
      <c r="N519" s="29" t="s">
        <v>6806</v>
      </c>
      <c r="O519" s="21" t="s">
        <v>1956</v>
      </c>
      <c r="P519" s="21" t="s">
        <v>1954</v>
      </c>
      <c r="Q519" s="21"/>
    </row>
    <row r="520" spans="1:17" s="18" customFormat="1" ht="154" x14ac:dyDescent="0.2">
      <c r="A520" s="20">
        <v>72</v>
      </c>
      <c r="B520" s="21" t="s">
        <v>4852</v>
      </c>
      <c r="C520" s="21" t="s">
        <v>4195</v>
      </c>
      <c r="D520" s="21" t="s">
        <v>1952</v>
      </c>
      <c r="E520" s="21" t="s">
        <v>1953</v>
      </c>
      <c r="F520" s="21" t="s">
        <v>9</v>
      </c>
      <c r="G520" s="21" t="s">
        <v>59</v>
      </c>
      <c r="H520" s="21" t="s">
        <v>11</v>
      </c>
      <c r="J520" s="20">
        <v>1496</v>
      </c>
      <c r="K520" s="22" t="s">
        <v>1955</v>
      </c>
      <c r="L520" s="21" t="s">
        <v>8</v>
      </c>
      <c r="M520" s="18" t="s">
        <v>54</v>
      </c>
      <c r="N520" s="29" t="s">
        <v>6806</v>
      </c>
      <c r="O520" s="21" t="s">
        <v>1956</v>
      </c>
      <c r="P520" s="21" t="s">
        <v>1954</v>
      </c>
      <c r="Q520" s="21"/>
    </row>
    <row r="521" spans="1:17" s="18" customFormat="1" ht="154" x14ac:dyDescent="0.2">
      <c r="A521" s="20">
        <v>73</v>
      </c>
      <c r="B521" s="21" t="s">
        <v>4851</v>
      </c>
      <c r="C521" s="21" t="s">
        <v>4283</v>
      </c>
      <c r="D521" s="21" t="s">
        <v>3807</v>
      </c>
      <c r="E521" s="21" t="s">
        <v>3808</v>
      </c>
      <c r="F521" s="21" t="s">
        <v>9</v>
      </c>
      <c r="G521" s="21" t="s">
        <v>59</v>
      </c>
      <c r="H521" s="21" t="s">
        <v>11</v>
      </c>
      <c r="J521" s="20">
        <v>1496</v>
      </c>
      <c r="K521" s="22" t="s">
        <v>1955</v>
      </c>
      <c r="L521" s="21" t="s">
        <v>8</v>
      </c>
      <c r="N521" s="29" t="s">
        <v>6806</v>
      </c>
      <c r="O521" s="21" t="s">
        <v>1956</v>
      </c>
      <c r="P521" s="21" t="s">
        <v>1954</v>
      </c>
      <c r="Q521" s="21"/>
    </row>
    <row r="522" spans="1:17" s="18" customFormat="1" ht="42" x14ac:dyDescent="0.2">
      <c r="A522" s="20">
        <v>74</v>
      </c>
      <c r="B522" s="21" t="s">
        <v>4853</v>
      </c>
      <c r="C522" s="21" t="s">
        <v>4197</v>
      </c>
      <c r="D522" s="21" t="s">
        <v>2196</v>
      </c>
      <c r="F522" s="21" t="s">
        <v>9</v>
      </c>
      <c r="G522" s="21" t="s">
        <v>59</v>
      </c>
      <c r="H522" s="21" t="s">
        <v>11</v>
      </c>
      <c r="J522" s="20">
        <v>1496</v>
      </c>
      <c r="K522" s="22" t="s">
        <v>3479</v>
      </c>
      <c r="L522" s="21" t="s">
        <v>8</v>
      </c>
      <c r="N522" s="29" t="s">
        <v>6807</v>
      </c>
      <c r="O522" s="21" t="s">
        <v>3480</v>
      </c>
      <c r="P522" s="21" t="s">
        <v>3478</v>
      </c>
      <c r="Q522" s="21"/>
    </row>
    <row r="523" spans="1:17" s="18" customFormat="1" ht="140" x14ac:dyDescent="0.2">
      <c r="A523" s="20">
        <v>1536</v>
      </c>
      <c r="B523" s="21" t="s">
        <v>6317</v>
      </c>
      <c r="C523" s="21" t="s">
        <v>4766</v>
      </c>
      <c r="D523" s="21" t="s">
        <v>1425</v>
      </c>
      <c r="E523" s="21" t="s">
        <v>1270</v>
      </c>
      <c r="F523" s="21" t="s">
        <v>9</v>
      </c>
      <c r="G523" s="21" t="s">
        <v>1426</v>
      </c>
      <c r="H523" s="21" t="s">
        <v>734</v>
      </c>
      <c r="J523" s="20">
        <v>1496</v>
      </c>
      <c r="K523" s="22" t="s">
        <v>1969</v>
      </c>
      <c r="L523" s="21" t="s">
        <v>8</v>
      </c>
      <c r="N523" s="29" t="s">
        <v>7799</v>
      </c>
      <c r="O523" s="21" t="s">
        <v>7800</v>
      </c>
      <c r="P523" s="21" t="s">
        <v>1968</v>
      </c>
    </row>
    <row r="524" spans="1:17" s="18" customFormat="1" ht="140" x14ac:dyDescent="0.2">
      <c r="A524" s="20">
        <v>1537</v>
      </c>
      <c r="B524" s="21" t="s">
        <v>4860</v>
      </c>
      <c r="C524" s="21" t="s">
        <v>4246</v>
      </c>
      <c r="D524" s="21" t="s">
        <v>1425</v>
      </c>
      <c r="E524" s="21" t="s">
        <v>712</v>
      </c>
      <c r="F524" s="21" t="s">
        <v>9</v>
      </c>
      <c r="G524" s="21" t="s">
        <v>1426</v>
      </c>
      <c r="H524" s="21" t="s">
        <v>734</v>
      </c>
      <c r="J524" s="20">
        <v>1496</v>
      </c>
      <c r="K524" s="22" t="s">
        <v>1969</v>
      </c>
      <c r="L524" s="21" t="s">
        <v>8</v>
      </c>
      <c r="N524" s="29" t="s">
        <v>7799</v>
      </c>
      <c r="O524" s="21" t="s">
        <v>7800</v>
      </c>
      <c r="P524" s="21" t="s">
        <v>1968</v>
      </c>
      <c r="Q524" s="21"/>
    </row>
    <row r="525" spans="1:17" s="18" customFormat="1" ht="140" x14ac:dyDescent="0.2">
      <c r="A525" s="20">
        <v>1538</v>
      </c>
      <c r="B525" s="21" t="s">
        <v>4860</v>
      </c>
      <c r="C525" s="21" t="s">
        <v>4197</v>
      </c>
      <c r="D525" s="21" t="s">
        <v>1425</v>
      </c>
      <c r="E525" s="21" t="s">
        <v>1408</v>
      </c>
      <c r="F525" s="21" t="s">
        <v>9</v>
      </c>
      <c r="G525" s="21" t="s">
        <v>1426</v>
      </c>
      <c r="H525" s="21" t="s">
        <v>734</v>
      </c>
      <c r="J525" s="20">
        <v>1496</v>
      </c>
      <c r="K525" s="22" t="s">
        <v>1969</v>
      </c>
      <c r="L525" s="21" t="s">
        <v>8</v>
      </c>
      <c r="N525" s="29" t="s">
        <v>7799</v>
      </c>
      <c r="O525" s="21" t="s">
        <v>7800</v>
      </c>
      <c r="P525" s="21" t="s">
        <v>1968</v>
      </c>
      <c r="Q525" s="21"/>
    </row>
    <row r="526" spans="1:17" s="18" customFormat="1" ht="140" x14ac:dyDescent="0.2">
      <c r="A526" s="20">
        <v>1539</v>
      </c>
      <c r="B526" s="21" t="s">
        <v>4860</v>
      </c>
      <c r="C526" s="21" t="s">
        <v>4195</v>
      </c>
      <c r="D526" s="21" t="s">
        <v>1425</v>
      </c>
      <c r="E526" s="21" t="s">
        <v>1351</v>
      </c>
      <c r="F526" s="21" t="s">
        <v>9</v>
      </c>
      <c r="G526" s="21" t="s">
        <v>1426</v>
      </c>
      <c r="H526" s="21" t="s">
        <v>734</v>
      </c>
      <c r="J526" s="20">
        <v>1496</v>
      </c>
      <c r="K526" s="22" t="s">
        <v>1969</v>
      </c>
      <c r="L526" s="21" t="s">
        <v>8</v>
      </c>
      <c r="N526" s="29" t="s">
        <v>7799</v>
      </c>
      <c r="O526" s="21" t="s">
        <v>7800</v>
      </c>
      <c r="P526" s="21" t="s">
        <v>1968</v>
      </c>
      <c r="Q526" s="21"/>
    </row>
    <row r="527" spans="1:17" s="18" customFormat="1" ht="140" x14ac:dyDescent="0.2">
      <c r="A527" s="20">
        <v>1540</v>
      </c>
      <c r="B527" s="21" t="s">
        <v>6038</v>
      </c>
      <c r="C527" s="21" t="s">
        <v>4283</v>
      </c>
      <c r="D527" s="21" t="s">
        <v>1425</v>
      </c>
      <c r="E527" s="21" t="s">
        <v>347</v>
      </c>
      <c r="F527" s="21" t="s">
        <v>9</v>
      </c>
      <c r="G527" s="21" t="s">
        <v>1426</v>
      </c>
      <c r="H527" s="21" t="s">
        <v>734</v>
      </c>
      <c r="J527" s="20">
        <v>1496</v>
      </c>
      <c r="K527" s="22" t="s">
        <v>1969</v>
      </c>
      <c r="L527" s="21" t="s">
        <v>8</v>
      </c>
      <c r="N527" s="29" t="s">
        <v>7799</v>
      </c>
      <c r="O527" s="21" t="s">
        <v>7800</v>
      </c>
      <c r="P527" s="21" t="s">
        <v>1968</v>
      </c>
    </row>
    <row r="528" spans="1:17" s="18" customFormat="1" ht="140" x14ac:dyDescent="0.2">
      <c r="A528" s="20">
        <v>1541</v>
      </c>
      <c r="B528" s="21" t="s">
        <v>4861</v>
      </c>
      <c r="C528" s="21" t="s">
        <v>4197</v>
      </c>
      <c r="D528" s="21" t="s">
        <v>1425</v>
      </c>
      <c r="E528" s="21" t="s">
        <v>366</v>
      </c>
      <c r="F528" s="21" t="s">
        <v>9</v>
      </c>
      <c r="G528" s="21" t="s">
        <v>1426</v>
      </c>
      <c r="H528" s="21" t="s">
        <v>734</v>
      </c>
      <c r="J528" s="20">
        <v>1496</v>
      </c>
      <c r="K528" s="22" t="s">
        <v>1969</v>
      </c>
      <c r="L528" s="21" t="s">
        <v>8</v>
      </c>
      <c r="N528" s="29" t="s">
        <v>7799</v>
      </c>
      <c r="O528" s="21" t="s">
        <v>7800</v>
      </c>
      <c r="P528" s="21" t="s">
        <v>1968</v>
      </c>
      <c r="Q528" s="21"/>
    </row>
    <row r="529" spans="1:17" s="18" customFormat="1" ht="140" x14ac:dyDescent="0.2">
      <c r="A529" s="20">
        <v>1542</v>
      </c>
      <c r="B529" s="21" t="s">
        <v>6290</v>
      </c>
      <c r="C529" s="21" t="s">
        <v>4283</v>
      </c>
      <c r="D529" s="21" t="s">
        <v>1425</v>
      </c>
      <c r="E529" s="21" t="s">
        <v>1351</v>
      </c>
      <c r="F529" s="21" t="s">
        <v>9</v>
      </c>
      <c r="G529" s="21" t="s">
        <v>1426</v>
      </c>
      <c r="H529" s="21" t="s">
        <v>734</v>
      </c>
      <c r="J529" s="20">
        <v>1496</v>
      </c>
      <c r="K529" s="22" t="s">
        <v>1969</v>
      </c>
      <c r="L529" s="21" t="s">
        <v>8</v>
      </c>
      <c r="N529" s="29" t="s">
        <v>7799</v>
      </c>
      <c r="O529" s="21" t="s">
        <v>7800</v>
      </c>
      <c r="P529" s="21" t="s">
        <v>1968</v>
      </c>
      <c r="Q529" s="21"/>
    </row>
    <row r="530" spans="1:17" s="18" customFormat="1" ht="84" x14ac:dyDescent="0.2">
      <c r="A530" s="20">
        <v>75</v>
      </c>
      <c r="B530" s="21" t="s">
        <v>4806</v>
      </c>
      <c r="C530" s="21" t="s">
        <v>4232</v>
      </c>
      <c r="D530" s="21" t="s">
        <v>202</v>
      </c>
      <c r="F530" s="21" t="s">
        <v>9</v>
      </c>
      <c r="G530" s="21" t="s">
        <v>59</v>
      </c>
      <c r="H530" s="21" t="s">
        <v>11</v>
      </c>
      <c r="J530" s="20">
        <v>1496</v>
      </c>
      <c r="K530" s="22" t="s">
        <v>204</v>
      </c>
      <c r="L530" s="21" t="s">
        <v>8</v>
      </c>
      <c r="N530" s="29" t="s">
        <v>8343</v>
      </c>
      <c r="O530" s="21" t="s">
        <v>205</v>
      </c>
      <c r="P530" s="21" t="s">
        <v>203</v>
      </c>
      <c r="Q530" s="21"/>
    </row>
    <row r="531" spans="1:17" s="18" customFormat="1" ht="84" x14ac:dyDescent="0.2">
      <c r="A531" s="20">
        <v>95</v>
      </c>
      <c r="B531" s="21" t="s">
        <v>4806</v>
      </c>
      <c r="C531" s="21" t="s">
        <v>4195</v>
      </c>
      <c r="D531" s="21" t="s">
        <v>202</v>
      </c>
      <c r="F531" s="21" t="s">
        <v>9</v>
      </c>
      <c r="G531" s="21" t="s">
        <v>59</v>
      </c>
      <c r="H531" s="21" t="s">
        <v>11</v>
      </c>
      <c r="J531" s="20">
        <v>1496</v>
      </c>
      <c r="K531" s="22" t="s">
        <v>204</v>
      </c>
      <c r="L531" s="21" t="s">
        <v>8</v>
      </c>
      <c r="M531" s="21" t="s">
        <v>54</v>
      </c>
      <c r="N531" s="29" t="s">
        <v>8343</v>
      </c>
      <c r="O531" s="21" t="s">
        <v>205</v>
      </c>
      <c r="P531" s="21" t="s">
        <v>203</v>
      </c>
    </row>
    <row r="532" spans="1:17" s="18" customFormat="1" ht="42" x14ac:dyDescent="0.2">
      <c r="A532" s="20">
        <v>76</v>
      </c>
      <c r="B532" s="21" t="s">
        <v>4625</v>
      </c>
      <c r="C532" s="21" t="s">
        <v>4854</v>
      </c>
      <c r="D532" s="21" t="s">
        <v>2196</v>
      </c>
      <c r="F532" s="21" t="s">
        <v>9</v>
      </c>
      <c r="G532" s="21" t="s">
        <v>59</v>
      </c>
      <c r="H532" s="21" t="s">
        <v>11</v>
      </c>
      <c r="J532" s="20">
        <v>1496</v>
      </c>
      <c r="K532" s="22" t="s">
        <v>2198</v>
      </c>
      <c r="L532" s="21" t="s">
        <v>8</v>
      </c>
      <c r="N532" s="29" t="s">
        <v>6808</v>
      </c>
      <c r="O532" s="21" t="s">
        <v>2199</v>
      </c>
      <c r="P532" s="21" t="s">
        <v>2197</v>
      </c>
      <c r="Q532" s="21"/>
    </row>
    <row r="533" spans="1:17" s="18" customFormat="1" ht="42" x14ac:dyDescent="0.2">
      <c r="A533" s="20">
        <v>77</v>
      </c>
      <c r="B533" s="21" t="s">
        <v>4855</v>
      </c>
      <c r="C533" s="21" t="s">
        <v>4197</v>
      </c>
      <c r="D533" s="21" t="s">
        <v>2813</v>
      </c>
      <c r="F533" s="21" t="s">
        <v>9</v>
      </c>
      <c r="G533" s="21" t="s">
        <v>59</v>
      </c>
      <c r="H533" s="21" t="s">
        <v>11</v>
      </c>
      <c r="J533" s="20">
        <v>1496</v>
      </c>
      <c r="K533" s="22" t="s">
        <v>2815</v>
      </c>
      <c r="L533" s="21" t="s">
        <v>8</v>
      </c>
      <c r="N533" s="29" t="s">
        <v>8344</v>
      </c>
      <c r="O533" s="21" t="s">
        <v>2816</v>
      </c>
      <c r="P533" s="21" t="s">
        <v>2814</v>
      </c>
      <c r="Q533" s="21"/>
    </row>
    <row r="534" spans="1:17" s="18" customFormat="1" ht="126" x14ac:dyDescent="0.2">
      <c r="A534" s="20">
        <v>868</v>
      </c>
      <c r="B534" s="21" t="s">
        <v>4836</v>
      </c>
      <c r="C534" s="21" t="s">
        <v>4283</v>
      </c>
      <c r="D534" s="21" t="s">
        <v>67</v>
      </c>
      <c r="E534" s="21" t="s">
        <v>108</v>
      </c>
      <c r="F534" s="21" t="s">
        <v>9</v>
      </c>
      <c r="G534" s="21" t="s">
        <v>250</v>
      </c>
      <c r="H534" s="21" t="s">
        <v>11</v>
      </c>
      <c r="J534" s="20">
        <v>1496</v>
      </c>
      <c r="K534" s="22" t="s">
        <v>3936</v>
      </c>
      <c r="L534" s="21" t="s">
        <v>8</v>
      </c>
      <c r="N534" s="29" t="s">
        <v>6809</v>
      </c>
      <c r="O534" s="21" t="s">
        <v>7801</v>
      </c>
      <c r="P534" s="21" t="s">
        <v>3935</v>
      </c>
      <c r="Q534" s="21"/>
    </row>
    <row r="535" spans="1:17" s="18" customFormat="1" ht="32" x14ac:dyDescent="0.2">
      <c r="A535" s="20">
        <v>435</v>
      </c>
      <c r="B535" s="21" t="s">
        <v>6287</v>
      </c>
      <c r="C535" s="21" t="s">
        <v>4417</v>
      </c>
      <c r="D535" s="21" t="s">
        <v>2942</v>
      </c>
      <c r="F535" s="21" t="s">
        <v>9</v>
      </c>
      <c r="G535" s="21" t="s">
        <v>22</v>
      </c>
      <c r="H535" s="21" t="s">
        <v>11</v>
      </c>
      <c r="J535" s="20">
        <v>1496</v>
      </c>
      <c r="K535" s="22" t="s">
        <v>2944</v>
      </c>
      <c r="L535" s="21" t="s">
        <v>8</v>
      </c>
      <c r="N535" s="29" t="s">
        <v>6810</v>
      </c>
      <c r="O535" s="21" t="s">
        <v>1120</v>
      </c>
      <c r="P535" s="21" t="s">
        <v>2943</v>
      </c>
      <c r="Q535" s="21"/>
    </row>
    <row r="536" spans="1:17" s="18" customFormat="1" ht="60" customHeight="1" x14ac:dyDescent="0.2">
      <c r="A536" s="20">
        <v>436</v>
      </c>
      <c r="B536" s="21" t="s">
        <v>4780</v>
      </c>
      <c r="C536" s="21" t="s">
        <v>4589</v>
      </c>
      <c r="D536" s="21" t="s">
        <v>67</v>
      </c>
      <c r="F536" s="21" t="s">
        <v>9</v>
      </c>
      <c r="G536" s="21" t="s">
        <v>22</v>
      </c>
      <c r="H536" s="21" t="s">
        <v>11</v>
      </c>
      <c r="J536" s="20">
        <v>1496</v>
      </c>
      <c r="K536" s="22" t="s">
        <v>3915</v>
      </c>
      <c r="L536" s="21" t="s">
        <v>8</v>
      </c>
      <c r="N536" s="29" t="s">
        <v>6811</v>
      </c>
      <c r="O536" s="21" t="s">
        <v>1120</v>
      </c>
      <c r="P536" s="21" t="s">
        <v>3914</v>
      </c>
    </row>
    <row r="537" spans="1:17" s="18" customFormat="1" ht="126" x14ac:dyDescent="0.2">
      <c r="A537" s="20">
        <v>867</v>
      </c>
      <c r="B537" s="21" t="s">
        <v>6103</v>
      </c>
      <c r="C537" s="21" t="s">
        <v>4246</v>
      </c>
      <c r="D537" s="21" t="s">
        <v>67</v>
      </c>
      <c r="E537" s="21" t="s">
        <v>311</v>
      </c>
      <c r="F537" s="21" t="s">
        <v>9</v>
      </c>
      <c r="G537" s="21" t="s">
        <v>250</v>
      </c>
      <c r="H537" s="21" t="s">
        <v>11</v>
      </c>
      <c r="J537" s="20">
        <v>1496</v>
      </c>
      <c r="K537" s="22" t="s">
        <v>2231</v>
      </c>
      <c r="L537" s="21" t="s">
        <v>8</v>
      </c>
      <c r="N537" s="29" t="s">
        <v>7802</v>
      </c>
      <c r="O537" s="21" t="s">
        <v>7803</v>
      </c>
      <c r="P537" s="21" t="s">
        <v>2230</v>
      </c>
    </row>
    <row r="538" spans="1:17" s="18" customFormat="1" ht="84" x14ac:dyDescent="0.2">
      <c r="A538" s="20">
        <v>78</v>
      </c>
      <c r="B538" s="21" t="s">
        <v>4856</v>
      </c>
      <c r="C538" s="21" t="s">
        <v>4232</v>
      </c>
      <c r="D538" s="21" t="s">
        <v>1663</v>
      </c>
      <c r="F538" s="21" t="s">
        <v>9</v>
      </c>
      <c r="G538" s="21" t="s">
        <v>59</v>
      </c>
      <c r="H538" s="21" t="s">
        <v>11</v>
      </c>
      <c r="J538" s="20">
        <v>1496</v>
      </c>
      <c r="K538" s="22" t="s">
        <v>1665</v>
      </c>
      <c r="L538" s="21" t="s">
        <v>8</v>
      </c>
      <c r="M538" s="21" t="s">
        <v>446</v>
      </c>
      <c r="N538" s="29" t="s">
        <v>8520</v>
      </c>
      <c r="O538" s="21" t="s">
        <v>1065</v>
      </c>
      <c r="P538" s="21" t="s">
        <v>1664</v>
      </c>
    </row>
    <row r="539" spans="1:17" s="18" customFormat="1" ht="56" x14ac:dyDescent="0.2">
      <c r="A539" s="20">
        <v>433</v>
      </c>
      <c r="B539" s="21" t="s">
        <v>5911</v>
      </c>
      <c r="C539" s="21" t="s">
        <v>4195</v>
      </c>
      <c r="D539" s="21" t="s">
        <v>795</v>
      </c>
      <c r="F539" s="21" t="s">
        <v>9</v>
      </c>
      <c r="G539" s="21" t="s">
        <v>22</v>
      </c>
      <c r="H539" s="21" t="s">
        <v>11</v>
      </c>
      <c r="J539" s="20">
        <v>1496</v>
      </c>
      <c r="L539" s="21" t="s">
        <v>8</v>
      </c>
      <c r="N539" s="29" t="s">
        <v>6802</v>
      </c>
      <c r="O539" s="21" t="s">
        <v>1120</v>
      </c>
      <c r="P539" s="21" t="s">
        <v>1439</v>
      </c>
    </row>
    <row r="540" spans="1:17" s="18" customFormat="1" ht="154" x14ac:dyDescent="0.2">
      <c r="A540" s="20">
        <v>1659</v>
      </c>
      <c r="B540" s="21" t="s">
        <v>4862</v>
      </c>
      <c r="C540" s="21" t="s">
        <v>4863</v>
      </c>
      <c r="D540" s="21" t="s">
        <v>4864</v>
      </c>
      <c r="E540" s="21" t="s">
        <v>3359</v>
      </c>
      <c r="F540" s="21" t="s">
        <v>9</v>
      </c>
      <c r="G540" s="21" t="s">
        <v>4801</v>
      </c>
      <c r="H540" s="21" t="s">
        <v>11</v>
      </c>
      <c r="J540" s="20">
        <v>1496</v>
      </c>
      <c r="L540" s="21" t="s">
        <v>2344</v>
      </c>
      <c r="N540" s="29" t="s">
        <v>8345</v>
      </c>
      <c r="O540" s="69" t="s">
        <v>8689</v>
      </c>
      <c r="P540" s="21" t="s">
        <v>4865</v>
      </c>
    </row>
    <row r="541" spans="1:17" s="18" customFormat="1" ht="84" x14ac:dyDescent="0.2">
      <c r="A541" s="20">
        <v>1821</v>
      </c>
      <c r="B541" s="21" t="s">
        <v>6046</v>
      </c>
      <c r="C541" s="21" t="s">
        <v>4246</v>
      </c>
      <c r="F541" s="21" t="s">
        <v>9</v>
      </c>
      <c r="G541" s="21" t="s">
        <v>4801</v>
      </c>
      <c r="H541" s="21" t="s">
        <v>11</v>
      </c>
      <c r="J541" s="20">
        <v>1496</v>
      </c>
      <c r="N541" s="29" t="s">
        <v>8022</v>
      </c>
      <c r="O541" s="21" t="s">
        <v>8108</v>
      </c>
      <c r="P541" s="21" t="s">
        <v>4865</v>
      </c>
    </row>
    <row r="542" spans="1:17" s="18" customFormat="1" ht="84" x14ac:dyDescent="0.2">
      <c r="A542" s="20">
        <v>1822</v>
      </c>
      <c r="B542" s="21" t="s">
        <v>4870</v>
      </c>
      <c r="C542" s="21" t="s">
        <v>4197</v>
      </c>
      <c r="F542" s="21" t="s">
        <v>9</v>
      </c>
      <c r="G542" s="21" t="s">
        <v>4801</v>
      </c>
      <c r="H542" s="21" t="s">
        <v>11</v>
      </c>
      <c r="J542" s="20">
        <v>1496</v>
      </c>
      <c r="N542" s="29" t="s">
        <v>8022</v>
      </c>
      <c r="O542" s="21" t="s">
        <v>8108</v>
      </c>
      <c r="P542" s="21" t="s">
        <v>4865</v>
      </c>
      <c r="Q542" s="21"/>
    </row>
    <row r="543" spans="1:17" s="18" customFormat="1" ht="84" x14ac:dyDescent="0.2">
      <c r="A543" s="20">
        <v>1823</v>
      </c>
      <c r="B543" s="21" t="s">
        <v>6199</v>
      </c>
      <c r="C543" s="21" t="s">
        <v>4262</v>
      </c>
      <c r="F543" s="21" t="s">
        <v>9</v>
      </c>
      <c r="G543" s="21" t="s">
        <v>4801</v>
      </c>
      <c r="H543" s="21" t="s">
        <v>11</v>
      </c>
      <c r="J543" s="20">
        <v>1496</v>
      </c>
      <c r="N543" s="29" t="s">
        <v>8022</v>
      </c>
      <c r="O543" s="21" t="s">
        <v>8108</v>
      </c>
      <c r="P543" s="21" t="s">
        <v>4865</v>
      </c>
      <c r="Q543" s="21"/>
    </row>
    <row r="544" spans="1:17" s="18" customFormat="1" ht="84" x14ac:dyDescent="0.2">
      <c r="A544" s="20">
        <v>1824</v>
      </c>
      <c r="B544" s="21" t="s">
        <v>6293</v>
      </c>
      <c r="C544" s="21" t="s">
        <v>4232</v>
      </c>
      <c r="F544" s="21" t="s">
        <v>9</v>
      </c>
      <c r="G544" s="21" t="s">
        <v>4801</v>
      </c>
      <c r="H544" s="21" t="s">
        <v>11</v>
      </c>
      <c r="J544" s="20">
        <v>1496</v>
      </c>
      <c r="N544" s="29" t="s">
        <v>8022</v>
      </c>
      <c r="O544" s="21" t="s">
        <v>8108</v>
      </c>
      <c r="P544" s="21" t="s">
        <v>4865</v>
      </c>
      <c r="Q544" s="21"/>
    </row>
    <row r="545" spans="1:17" s="18" customFormat="1" ht="84" x14ac:dyDescent="0.2">
      <c r="A545" s="20">
        <v>1825</v>
      </c>
      <c r="B545" s="21" t="s">
        <v>6179</v>
      </c>
      <c r="C545" s="21" t="s">
        <v>4283</v>
      </c>
      <c r="F545" s="21" t="s">
        <v>9</v>
      </c>
      <c r="G545" s="21" t="s">
        <v>4801</v>
      </c>
      <c r="H545" s="21" t="s">
        <v>11</v>
      </c>
      <c r="J545" s="20">
        <v>1496</v>
      </c>
      <c r="N545" s="29" t="s">
        <v>8022</v>
      </c>
      <c r="O545" s="21" t="s">
        <v>8108</v>
      </c>
      <c r="P545" s="21" t="s">
        <v>4865</v>
      </c>
      <c r="Q545" s="21"/>
    </row>
    <row r="546" spans="1:17" s="18" customFormat="1" ht="70" x14ac:dyDescent="0.2">
      <c r="A546" s="20">
        <v>1544</v>
      </c>
      <c r="B546" s="21" t="s">
        <v>5953</v>
      </c>
      <c r="C546" s="21" t="s">
        <v>4766</v>
      </c>
      <c r="D546" s="21" t="s">
        <v>1617</v>
      </c>
      <c r="E546" s="21" t="s">
        <v>108</v>
      </c>
      <c r="F546" s="21" t="s">
        <v>9</v>
      </c>
      <c r="G546" s="21" t="s">
        <v>1618</v>
      </c>
      <c r="H546" s="21" t="s">
        <v>19</v>
      </c>
      <c r="J546" s="20">
        <v>1497</v>
      </c>
      <c r="K546" s="22" t="s">
        <v>1620</v>
      </c>
      <c r="L546" s="21" t="s">
        <v>8</v>
      </c>
      <c r="M546" s="21" t="s">
        <v>446</v>
      </c>
      <c r="N546" s="29" t="s">
        <v>8346</v>
      </c>
      <c r="O546" s="21" t="s">
        <v>1621</v>
      </c>
      <c r="P546" s="21" t="s">
        <v>1619</v>
      </c>
      <c r="Q546" s="21"/>
    </row>
    <row r="547" spans="1:17" s="18" customFormat="1" ht="32" x14ac:dyDescent="0.2">
      <c r="A547" s="20">
        <v>437</v>
      </c>
      <c r="B547" s="21" t="s">
        <v>6286</v>
      </c>
      <c r="C547" s="21" t="s">
        <v>4417</v>
      </c>
      <c r="D547" s="21" t="s">
        <v>255</v>
      </c>
      <c r="E547" s="21" t="s">
        <v>2939</v>
      </c>
      <c r="F547" s="21" t="s">
        <v>9</v>
      </c>
      <c r="G547" s="21" t="s">
        <v>22</v>
      </c>
      <c r="H547" s="21" t="s">
        <v>11</v>
      </c>
      <c r="J547" s="20">
        <v>1497</v>
      </c>
      <c r="K547" s="22" t="s">
        <v>2941</v>
      </c>
      <c r="L547" s="21" t="s">
        <v>24</v>
      </c>
      <c r="N547" s="29" t="s">
        <v>6813</v>
      </c>
      <c r="O547" s="21" t="s">
        <v>620</v>
      </c>
      <c r="P547" s="21" t="s">
        <v>2940</v>
      </c>
      <c r="Q547" s="21"/>
    </row>
    <row r="548" spans="1:17" s="18" customFormat="1" ht="112" x14ac:dyDescent="0.2">
      <c r="A548" s="20">
        <v>1545</v>
      </c>
      <c r="B548" s="21" t="s">
        <v>5286</v>
      </c>
      <c r="C548" s="21" t="s">
        <v>4195</v>
      </c>
      <c r="D548" s="21" t="s">
        <v>3327</v>
      </c>
      <c r="E548" s="21" t="s">
        <v>108</v>
      </c>
      <c r="F548" s="21" t="s">
        <v>9</v>
      </c>
      <c r="G548" s="21" t="s">
        <v>3328</v>
      </c>
      <c r="H548" s="21" t="s">
        <v>734</v>
      </c>
      <c r="J548" s="20">
        <v>1497</v>
      </c>
      <c r="K548" s="22" t="s">
        <v>7804</v>
      </c>
      <c r="L548" s="21" t="s">
        <v>8</v>
      </c>
      <c r="N548" s="29" t="s">
        <v>8347</v>
      </c>
      <c r="O548" s="21" t="s">
        <v>3330</v>
      </c>
      <c r="P548" s="21" t="s">
        <v>3329</v>
      </c>
      <c r="Q548" s="21"/>
    </row>
    <row r="549" spans="1:17" s="18" customFormat="1" ht="168" x14ac:dyDescent="0.2">
      <c r="A549" s="20">
        <v>79</v>
      </c>
      <c r="B549" s="21" t="s">
        <v>4871</v>
      </c>
      <c r="C549" s="21" t="s">
        <v>4199</v>
      </c>
      <c r="D549" s="21" t="s">
        <v>1062</v>
      </c>
      <c r="F549" s="21" t="s">
        <v>9</v>
      </c>
      <c r="G549" s="21" t="s">
        <v>59</v>
      </c>
      <c r="H549" s="59" t="s">
        <v>1274</v>
      </c>
      <c r="J549" s="20">
        <v>1497</v>
      </c>
      <c r="K549" s="22" t="s">
        <v>1064</v>
      </c>
      <c r="L549" s="21" t="s">
        <v>16</v>
      </c>
      <c r="M549" s="21" t="s">
        <v>1066</v>
      </c>
      <c r="N549" s="29" t="s">
        <v>7735</v>
      </c>
      <c r="O549" s="21" t="s">
        <v>1065</v>
      </c>
      <c r="P549" s="21" t="s">
        <v>1063</v>
      </c>
      <c r="Q549" s="21"/>
    </row>
    <row r="550" spans="1:17" s="18" customFormat="1" ht="126" x14ac:dyDescent="0.2">
      <c r="A550" s="20">
        <v>1543</v>
      </c>
      <c r="B550" s="21" t="s">
        <v>6552</v>
      </c>
      <c r="C550" s="21" t="s">
        <v>4283</v>
      </c>
      <c r="D550" s="21" t="s">
        <v>539</v>
      </c>
      <c r="E550" s="21" t="s">
        <v>265</v>
      </c>
      <c r="F550" s="21" t="s">
        <v>9</v>
      </c>
      <c r="G550" s="21" t="s">
        <v>4107</v>
      </c>
      <c r="H550" s="21" t="s">
        <v>734</v>
      </c>
      <c r="J550" s="20">
        <v>1497</v>
      </c>
      <c r="K550" s="22" t="s">
        <v>4109</v>
      </c>
      <c r="L550" s="21" t="s">
        <v>8</v>
      </c>
      <c r="N550" s="29" t="s">
        <v>8348</v>
      </c>
      <c r="O550" s="21" t="s">
        <v>4110</v>
      </c>
      <c r="P550" s="21" t="s">
        <v>4108</v>
      </c>
      <c r="Q550" s="21"/>
    </row>
    <row r="551" spans="1:17" s="18" customFormat="1" ht="48" x14ac:dyDescent="0.2">
      <c r="A551" s="20">
        <v>438</v>
      </c>
      <c r="B551" s="21" t="s">
        <v>4735</v>
      </c>
      <c r="C551" s="21" t="s">
        <v>4246</v>
      </c>
      <c r="D551" s="21" t="s">
        <v>2649</v>
      </c>
      <c r="E551" s="21" t="s">
        <v>265</v>
      </c>
      <c r="F551" s="21" t="s">
        <v>9</v>
      </c>
      <c r="G551" s="21" t="s">
        <v>22</v>
      </c>
      <c r="H551" s="21" t="s">
        <v>11</v>
      </c>
      <c r="J551" s="20">
        <v>1497</v>
      </c>
      <c r="K551" s="22" t="s">
        <v>746</v>
      </c>
      <c r="L551" s="18" t="s">
        <v>394</v>
      </c>
      <c r="N551" s="29" t="s">
        <v>6814</v>
      </c>
      <c r="O551" s="21" t="s">
        <v>620</v>
      </c>
      <c r="P551" s="21" t="s">
        <v>3654</v>
      </c>
      <c r="Q551" s="21"/>
    </row>
    <row r="552" spans="1:17" s="18" customFormat="1" ht="32" x14ac:dyDescent="0.2">
      <c r="A552" s="20">
        <v>439</v>
      </c>
      <c r="B552" s="21" t="s">
        <v>4872</v>
      </c>
      <c r="C552" s="21" t="s">
        <v>4283</v>
      </c>
      <c r="D552" s="21" t="s">
        <v>744</v>
      </c>
      <c r="F552" s="21" t="s">
        <v>9</v>
      </c>
      <c r="G552" s="21" t="s">
        <v>22</v>
      </c>
      <c r="H552" s="21" t="s">
        <v>11</v>
      </c>
      <c r="J552" s="20">
        <v>1497</v>
      </c>
      <c r="K552" s="22" t="s">
        <v>746</v>
      </c>
      <c r="L552" s="18" t="s">
        <v>394</v>
      </c>
      <c r="N552" s="29" t="s">
        <v>6815</v>
      </c>
      <c r="O552" s="21" t="s">
        <v>620</v>
      </c>
      <c r="P552" s="21" t="s">
        <v>745</v>
      </c>
    </row>
    <row r="553" spans="1:17" s="18" customFormat="1" ht="42" x14ac:dyDescent="0.2">
      <c r="A553" s="20">
        <v>440</v>
      </c>
      <c r="B553" s="21" t="s">
        <v>4873</v>
      </c>
      <c r="C553" s="21" t="s">
        <v>4197</v>
      </c>
      <c r="D553" s="21" t="s">
        <v>617</v>
      </c>
      <c r="E553" s="21" t="s">
        <v>507</v>
      </c>
      <c r="F553" s="21" t="s">
        <v>9</v>
      </c>
      <c r="G553" s="21" t="s">
        <v>22</v>
      </c>
      <c r="H553" s="21" t="s">
        <v>11</v>
      </c>
      <c r="J553" s="20">
        <v>1497</v>
      </c>
      <c r="K553" s="22" t="s">
        <v>619</v>
      </c>
      <c r="L553" s="21" t="s">
        <v>8</v>
      </c>
      <c r="N553" s="29" t="s">
        <v>7805</v>
      </c>
      <c r="O553" s="21" t="s">
        <v>620</v>
      </c>
      <c r="P553" s="21" t="s">
        <v>618</v>
      </c>
      <c r="Q553" s="21"/>
    </row>
    <row r="554" spans="1:17" s="18" customFormat="1" ht="98" x14ac:dyDescent="0.2">
      <c r="A554" s="20">
        <v>1550</v>
      </c>
      <c r="B554" s="21" t="s">
        <v>4562</v>
      </c>
      <c r="C554" s="21" t="s">
        <v>4262</v>
      </c>
      <c r="D554" s="21" t="s">
        <v>940</v>
      </c>
      <c r="E554" s="21" t="s">
        <v>286</v>
      </c>
      <c r="F554" s="21" t="s">
        <v>9</v>
      </c>
      <c r="G554" s="21" t="s">
        <v>4876</v>
      </c>
      <c r="H554" s="21" t="s">
        <v>19</v>
      </c>
      <c r="J554" s="20">
        <v>1497</v>
      </c>
      <c r="K554" s="22" t="s">
        <v>4877</v>
      </c>
      <c r="L554" s="21" t="s">
        <v>16</v>
      </c>
      <c r="M554" s="21" t="s">
        <v>840</v>
      </c>
      <c r="N554" s="29" t="s">
        <v>6816</v>
      </c>
      <c r="O554" s="21" t="s">
        <v>4878</v>
      </c>
      <c r="P554" s="21" t="s">
        <v>839</v>
      </c>
      <c r="Q554" s="21"/>
    </row>
    <row r="555" spans="1:17" s="18" customFormat="1" ht="84" x14ac:dyDescent="0.2">
      <c r="A555" s="20">
        <v>1551</v>
      </c>
      <c r="B555" s="21" t="s">
        <v>6227</v>
      </c>
      <c r="C555" s="21" t="s">
        <v>4246</v>
      </c>
      <c r="D555" s="21" t="s">
        <v>2742</v>
      </c>
      <c r="E555" s="21" t="s">
        <v>49</v>
      </c>
      <c r="F555" s="21" t="s">
        <v>9</v>
      </c>
      <c r="G555" s="21" t="s">
        <v>4876</v>
      </c>
      <c r="H555" s="21" t="s">
        <v>19</v>
      </c>
      <c r="J555" s="20">
        <v>1497</v>
      </c>
      <c r="K555" s="22" t="s">
        <v>4877</v>
      </c>
      <c r="L555" s="21" t="s">
        <v>16</v>
      </c>
      <c r="M555" s="21" t="s">
        <v>840</v>
      </c>
      <c r="N555" s="29" t="s">
        <v>6817</v>
      </c>
      <c r="O555" s="21" t="s">
        <v>4878</v>
      </c>
      <c r="P555" s="21" t="s">
        <v>839</v>
      </c>
      <c r="Q555" s="21"/>
    </row>
    <row r="556" spans="1:17" s="18" customFormat="1" ht="84" x14ac:dyDescent="0.2">
      <c r="A556" s="20">
        <v>1552</v>
      </c>
      <c r="B556" s="21" t="s">
        <v>6357</v>
      </c>
      <c r="C556" s="21" t="s">
        <v>4262</v>
      </c>
      <c r="D556" s="21" t="s">
        <v>838</v>
      </c>
      <c r="E556" s="21" t="s">
        <v>49</v>
      </c>
      <c r="F556" s="21" t="s">
        <v>9</v>
      </c>
      <c r="G556" s="21" t="s">
        <v>4876</v>
      </c>
      <c r="H556" s="21" t="s">
        <v>19</v>
      </c>
      <c r="J556" s="20">
        <v>1497</v>
      </c>
      <c r="K556" s="22" t="s">
        <v>4877</v>
      </c>
      <c r="L556" s="21" t="s">
        <v>38</v>
      </c>
      <c r="M556" s="21" t="s">
        <v>840</v>
      </c>
      <c r="N556" s="29" t="s">
        <v>6818</v>
      </c>
      <c r="O556" s="21" t="s">
        <v>4878</v>
      </c>
      <c r="P556" s="21" t="s">
        <v>839</v>
      </c>
      <c r="Q556" s="21"/>
    </row>
    <row r="557" spans="1:17" s="18" customFormat="1" ht="92" customHeight="1" x14ac:dyDescent="0.2">
      <c r="A557" s="20">
        <v>1553</v>
      </c>
      <c r="B557" s="21" t="s">
        <v>6195</v>
      </c>
      <c r="C557" s="21" t="s">
        <v>4195</v>
      </c>
      <c r="D557" s="21" t="s">
        <v>2610</v>
      </c>
      <c r="E557" s="21" t="s">
        <v>108</v>
      </c>
      <c r="F557" s="21" t="s">
        <v>9</v>
      </c>
      <c r="G557" s="21" t="s">
        <v>4876</v>
      </c>
      <c r="H557" s="21" t="s">
        <v>19</v>
      </c>
      <c r="J557" s="20">
        <v>1497</v>
      </c>
      <c r="K557" s="22" t="s">
        <v>4877</v>
      </c>
      <c r="L557" s="21" t="s">
        <v>8</v>
      </c>
      <c r="M557" s="21" t="s">
        <v>840</v>
      </c>
      <c r="N557" s="29" t="s">
        <v>6819</v>
      </c>
      <c r="O557" s="21" t="s">
        <v>4878</v>
      </c>
      <c r="P557" s="21" t="s">
        <v>839</v>
      </c>
      <c r="Q557" s="21"/>
    </row>
    <row r="558" spans="1:17" s="18" customFormat="1" ht="161" customHeight="1" x14ac:dyDescent="0.2">
      <c r="A558" s="20">
        <v>1554</v>
      </c>
      <c r="B558" s="21" t="s">
        <v>4245</v>
      </c>
      <c r="C558" s="21" t="s">
        <v>4246</v>
      </c>
      <c r="D558" s="21" t="s">
        <v>1239</v>
      </c>
      <c r="E558" s="21" t="s">
        <v>49</v>
      </c>
      <c r="F558" s="21" t="s">
        <v>9</v>
      </c>
      <c r="G558" s="21" t="s">
        <v>4876</v>
      </c>
      <c r="H558" s="21" t="s">
        <v>19</v>
      </c>
      <c r="J558" s="20">
        <v>1497</v>
      </c>
      <c r="K558" s="22" t="s">
        <v>4877</v>
      </c>
      <c r="L558" s="21" t="s">
        <v>8</v>
      </c>
      <c r="M558" s="21" t="s">
        <v>840</v>
      </c>
      <c r="N558" s="29" t="s">
        <v>6820</v>
      </c>
      <c r="O558" s="21" t="s">
        <v>4878</v>
      </c>
      <c r="P558" s="21" t="s">
        <v>839</v>
      </c>
      <c r="Q558" s="21"/>
    </row>
    <row r="559" spans="1:17" s="18" customFormat="1" ht="84" x14ac:dyDescent="0.2">
      <c r="A559" s="20">
        <v>1555</v>
      </c>
      <c r="B559" s="21" t="s">
        <v>4879</v>
      </c>
      <c r="C559" s="21" t="s">
        <v>4197</v>
      </c>
      <c r="D559" s="21" t="s">
        <v>838</v>
      </c>
      <c r="E559" s="21" t="s">
        <v>49</v>
      </c>
      <c r="F559" s="21" t="s">
        <v>9</v>
      </c>
      <c r="G559" s="21" t="s">
        <v>4876</v>
      </c>
      <c r="H559" s="21" t="s">
        <v>19</v>
      </c>
      <c r="J559" s="20">
        <v>1497</v>
      </c>
      <c r="K559" s="22" t="s">
        <v>4877</v>
      </c>
      <c r="L559" s="21" t="s">
        <v>38</v>
      </c>
      <c r="M559" s="21" t="s">
        <v>840</v>
      </c>
      <c r="N559" s="29" t="s">
        <v>6821</v>
      </c>
      <c r="O559" s="21" t="s">
        <v>4878</v>
      </c>
      <c r="P559" s="21" t="s">
        <v>839</v>
      </c>
      <c r="Q559" s="21"/>
    </row>
    <row r="560" spans="1:17" s="18" customFormat="1" ht="154" x14ac:dyDescent="0.2">
      <c r="A560" s="20">
        <v>1114</v>
      </c>
      <c r="B560" s="21" t="s">
        <v>4874</v>
      </c>
      <c r="C560" s="21" t="s">
        <v>4197</v>
      </c>
      <c r="D560" s="21" t="s">
        <v>1890</v>
      </c>
      <c r="E560" s="21" t="s">
        <v>49</v>
      </c>
      <c r="F560" s="21" t="s">
        <v>9</v>
      </c>
      <c r="G560" s="21" t="s">
        <v>1891</v>
      </c>
      <c r="H560" s="21" t="s">
        <v>19</v>
      </c>
      <c r="J560" s="20">
        <v>1497</v>
      </c>
      <c r="K560" s="22" t="s">
        <v>1893</v>
      </c>
      <c r="L560" s="21" t="s">
        <v>16</v>
      </c>
      <c r="N560" s="29" t="s">
        <v>8349</v>
      </c>
      <c r="O560" s="21" t="s">
        <v>1894</v>
      </c>
      <c r="P560" s="21" t="s">
        <v>1892</v>
      </c>
      <c r="Q560" s="21"/>
    </row>
    <row r="561" spans="1:17" s="18" customFormat="1" ht="154" x14ac:dyDescent="0.2">
      <c r="A561" s="20">
        <v>1115</v>
      </c>
      <c r="B561" s="21" t="s">
        <v>6021</v>
      </c>
      <c r="C561" s="21" t="s">
        <v>4592</v>
      </c>
      <c r="D561" s="21" t="s">
        <v>1890</v>
      </c>
      <c r="E561" s="21" t="s">
        <v>49</v>
      </c>
      <c r="F561" s="21" t="s">
        <v>9</v>
      </c>
      <c r="G561" s="21" t="s">
        <v>1891</v>
      </c>
      <c r="H561" s="21" t="s">
        <v>19</v>
      </c>
      <c r="J561" s="20">
        <v>1497</v>
      </c>
      <c r="K561" s="22" t="s">
        <v>1893</v>
      </c>
      <c r="L561" s="21" t="s">
        <v>16</v>
      </c>
      <c r="N561" s="29" t="s">
        <v>8349</v>
      </c>
      <c r="O561" s="21" t="s">
        <v>1894</v>
      </c>
      <c r="P561" s="21" t="s">
        <v>1892</v>
      </c>
      <c r="Q561" s="21"/>
    </row>
    <row r="562" spans="1:17" s="18" customFormat="1" ht="32" x14ac:dyDescent="0.2">
      <c r="A562" s="20">
        <v>446</v>
      </c>
      <c r="B562" s="21" t="s">
        <v>4633</v>
      </c>
      <c r="C562" s="21" t="s">
        <v>4197</v>
      </c>
      <c r="D562" s="21" t="s">
        <v>67</v>
      </c>
      <c r="E562" s="21" t="s">
        <v>108</v>
      </c>
      <c r="F562" s="21" t="s">
        <v>9</v>
      </c>
      <c r="G562" s="21" t="s">
        <v>22</v>
      </c>
      <c r="H562" s="21" t="s">
        <v>11</v>
      </c>
      <c r="J562" s="20">
        <v>1497</v>
      </c>
      <c r="K562" s="22" t="s">
        <v>4144</v>
      </c>
      <c r="L562" s="21" t="s">
        <v>24</v>
      </c>
      <c r="N562" s="29" t="s">
        <v>6822</v>
      </c>
      <c r="O562" s="21" t="s">
        <v>4145</v>
      </c>
      <c r="P562" s="21" t="s">
        <v>4143</v>
      </c>
      <c r="Q562" s="21"/>
    </row>
    <row r="563" spans="1:17" s="18" customFormat="1" ht="64" x14ac:dyDescent="0.2">
      <c r="A563" s="20">
        <v>869</v>
      </c>
      <c r="B563" s="21" t="s">
        <v>6016</v>
      </c>
      <c r="C563" s="21" t="s">
        <v>5342</v>
      </c>
      <c r="D563" s="21" t="s">
        <v>1879</v>
      </c>
      <c r="E563" s="21" t="s">
        <v>79</v>
      </c>
      <c r="F563" s="21" t="s">
        <v>9</v>
      </c>
      <c r="G563" s="21" t="s">
        <v>8222</v>
      </c>
      <c r="H563" s="21" t="s">
        <v>11</v>
      </c>
      <c r="J563" s="20">
        <v>1497</v>
      </c>
      <c r="K563" s="22" t="s">
        <v>1881</v>
      </c>
      <c r="L563" s="21" t="s">
        <v>8</v>
      </c>
      <c r="N563" s="29" t="s">
        <v>6823</v>
      </c>
      <c r="O563" s="21" t="s">
        <v>1882</v>
      </c>
      <c r="P563" s="21" t="s">
        <v>1880</v>
      </c>
      <c r="Q563" s="21"/>
    </row>
    <row r="564" spans="1:17" s="18" customFormat="1" ht="98" x14ac:dyDescent="0.2">
      <c r="A564" s="20">
        <v>1240</v>
      </c>
      <c r="B564" s="21" t="s">
        <v>6494</v>
      </c>
      <c r="C564" s="21" t="s">
        <v>6495</v>
      </c>
      <c r="E564" s="21" t="s">
        <v>3830</v>
      </c>
      <c r="F564" s="21" t="s">
        <v>9</v>
      </c>
      <c r="G564" s="21" t="s">
        <v>187</v>
      </c>
      <c r="H564" s="21" t="s">
        <v>11</v>
      </c>
      <c r="J564" s="20">
        <v>1497</v>
      </c>
      <c r="L564" s="21" t="s">
        <v>680</v>
      </c>
      <c r="N564" s="29" t="s">
        <v>6812</v>
      </c>
      <c r="O564" s="85" t="s">
        <v>8796</v>
      </c>
      <c r="P564" s="21" t="s">
        <v>2143</v>
      </c>
      <c r="Q564" s="21"/>
    </row>
    <row r="565" spans="1:17" s="18" customFormat="1" ht="98" x14ac:dyDescent="0.2">
      <c r="A565" s="20">
        <v>1452</v>
      </c>
      <c r="B565" s="21" t="s">
        <v>4875</v>
      </c>
      <c r="C565" s="21" t="s">
        <v>4197</v>
      </c>
      <c r="F565" s="21" t="s">
        <v>9</v>
      </c>
      <c r="G565" s="21" t="s">
        <v>187</v>
      </c>
      <c r="H565" s="21" t="s">
        <v>11</v>
      </c>
      <c r="J565" s="20">
        <v>1497</v>
      </c>
      <c r="L565" s="21" t="s">
        <v>680</v>
      </c>
      <c r="N565" s="29" t="s">
        <v>6812</v>
      </c>
      <c r="O565" s="21" t="s">
        <v>2144</v>
      </c>
      <c r="P565" s="21" t="s">
        <v>2143</v>
      </c>
      <c r="Q565" s="21"/>
    </row>
    <row r="566" spans="1:17" s="18" customFormat="1" ht="96" x14ac:dyDescent="0.2">
      <c r="A566" s="20">
        <v>1478</v>
      </c>
      <c r="B566" s="21" t="s">
        <v>4859</v>
      </c>
      <c r="C566" s="21" t="s">
        <v>4199</v>
      </c>
      <c r="F566" s="21" t="s">
        <v>9</v>
      </c>
      <c r="G566" s="21" t="s">
        <v>250</v>
      </c>
      <c r="H566" s="21" t="s">
        <v>11</v>
      </c>
      <c r="J566" s="20">
        <v>1497</v>
      </c>
      <c r="L566" s="21" t="s">
        <v>8</v>
      </c>
      <c r="N566" s="29" t="s">
        <v>7806</v>
      </c>
      <c r="O566" s="69" t="s">
        <v>8695</v>
      </c>
      <c r="P566" s="21" t="s">
        <v>526</v>
      </c>
      <c r="Q566" s="21"/>
    </row>
    <row r="567" spans="1:17" s="18" customFormat="1" ht="56" x14ac:dyDescent="0.2">
      <c r="A567" s="20">
        <v>1480</v>
      </c>
      <c r="B567" s="21" t="s">
        <v>6375</v>
      </c>
      <c r="C567" s="21" t="s">
        <v>4199</v>
      </c>
      <c r="F567" s="21" t="s">
        <v>9</v>
      </c>
      <c r="G567" s="21" t="s">
        <v>250</v>
      </c>
      <c r="H567" s="21" t="s">
        <v>11</v>
      </c>
      <c r="J567" s="20">
        <v>1497</v>
      </c>
      <c r="L567" s="21" t="s">
        <v>252</v>
      </c>
      <c r="N567" s="29" t="s">
        <v>8023</v>
      </c>
      <c r="O567" s="85" t="s">
        <v>8785</v>
      </c>
      <c r="P567" s="21" t="s">
        <v>3289</v>
      </c>
      <c r="Q567" s="21"/>
    </row>
    <row r="568" spans="1:17" s="18" customFormat="1" ht="42" x14ac:dyDescent="0.2">
      <c r="A568" s="20">
        <v>448</v>
      </c>
      <c r="B568" s="21" t="s">
        <v>6277</v>
      </c>
      <c r="C568" s="21" t="s">
        <v>4246</v>
      </c>
      <c r="D568" s="21" t="s">
        <v>782</v>
      </c>
      <c r="E568" s="21" t="s">
        <v>28</v>
      </c>
      <c r="F568" s="21" t="s">
        <v>9</v>
      </c>
      <c r="G568" s="21" t="s">
        <v>22</v>
      </c>
      <c r="H568" s="21" t="s">
        <v>11</v>
      </c>
      <c r="J568" s="20">
        <v>1498</v>
      </c>
      <c r="K568" s="22" t="s">
        <v>2916</v>
      </c>
      <c r="L568" s="21" t="s">
        <v>8</v>
      </c>
      <c r="N568" s="29" t="s">
        <v>6824</v>
      </c>
      <c r="O568" s="21" t="s">
        <v>319</v>
      </c>
      <c r="P568" s="21" t="s">
        <v>2915</v>
      </c>
      <c r="Q568" s="21"/>
    </row>
    <row r="569" spans="1:17" s="18" customFormat="1" ht="126" x14ac:dyDescent="0.2">
      <c r="A569" s="20">
        <v>1549</v>
      </c>
      <c r="B569" s="21" t="s">
        <v>4852</v>
      </c>
      <c r="C569" s="21" t="s">
        <v>4197</v>
      </c>
      <c r="D569" s="21" t="s">
        <v>1943</v>
      </c>
      <c r="E569" s="21" t="s">
        <v>265</v>
      </c>
      <c r="F569" s="21" t="s">
        <v>9</v>
      </c>
      <c r="G569" s="21" t="s">
        <v>1286</v>
      </c>
      <c r="H569" s="21" t="s">
        <v>439</v>
      </c>
      <c r="J569" s="20">
        <v>1498</v>
      </c>
      <c r="K569" s="22" t="s">
        <v>1945</v>
      </c>
      <c r="L569" s="21" t="s">
        <v>8</v>
      </c>
      <c r="N569" s="29" t="s">
        <v>8350</v>
      </c>
      <c r="O569" s="21" t="s">
        <v>1946</v>
      </c>
      <c r="P569" s="21" t="s">
        <v>1944</v>
      </c>
      <c r="Q569" s="21"/>
    </row>
    <row r="570" spans="1:17" s="18" customFormat="1" ht="48" x14ac:dyDescent="0.2">
      <c r="A570" s="20">
        <v>447</v>
      </c>
      <c r="B570" s="21" t="s">
        <v>4884</v>
      </c>
      <c r="C570" s="21" t="s">
        <v>4232</v>
      </c>
      <c r="D570" s="21" t="s">
        <v>285</v>
      </c>
      <c r="E570" s="21" t="s">
        <v>307</v>
      </c>
      <c r="F570" s="21" t="s">
        <v>9</v>
      </c>
      <c r="G570" s="21" t="s">
        <v>22</v>
      </c>
      <c r="H570" s="21" t="s">
        <v>11</v>
      </c>
      <c r="J570" s="20">
        <v>1498</v>
      </c>
      <c r="K570" s="22" t="s">
        <v>1084</v>
      </c>
      <c r="L570" s="21" t="s">
        <v>8</v>
      </c>
      <c r="M570" s="21" t="s">
        <v>54</v>
      </c>
      <c r="N570" s="29" t="s">
        <v>8351</v>
      </c>
      <c r="O570" s="21" t="s">
        <v>319</v>
      </c>
      <c r="P570" s="21" t="s">
        <v>1083</v>
      </c>
      <c r="Q570" s="21"/>
    </row>
    <row r="571" spans="1:17" s="18" customFormat="1" ht="48" x14ac:dyDescent="0.2">
      <c r="A571" s="20">
        <v>450</v>
      </c>
      <c r="B571" s="21" t="s">
        <v>4885</v>
      </c>
      <c r="C571" s="21" t="s">
        <v>4283</v>
      </c>
      <c r="D571" s="21" t="s">
        <v>316</v>
      </c>
      <c r="F571" s="21" t="s">
        <v>9</v>
      </c>
      <c r="G571" s="21" t="s">
        <v>22</v>
      </c>
      <c r="H571" s="21" t="s">
        <v>11</v>
      </c>
      <c r="J571" s="20">
        <v>1498</v>
      </c>
      <c r="K571" s="22" t="s">
        <v>318</v>
      </c>
      <c r="L571" s="21" t="s">
        <v>8</v>
      </c>
      <c r="N571" s="29" t="s">
        <v>8352</v>
      </c>
      <c r="O571" s="21" t="s">
        <v>319</v>
      </c>
      <c r="P571" s="21" t="s">
        <v>317</v>
      </c>
      <c r="Q571" s="21"/>
    </row>
    <row r="572" spans="1:17" s="18" customFormat="1" ht="48" x14ac:dyDescent="0.2">
      <c r="A572" s="20">
        <v>451</v>
      </c>
      <c r="B572" s="21" t="s">
        <v>4886</v>
      </c>
      <c r="C572" s="21" t="s">
        <v>4197</v>
      </c>
      <c r="D572" s="21" t="s">
        <v>1395</v>
      </c>
      <c r="F572" s="21" t="s">
        <v>9</v>
      </c>
      <c r="G572" s="21" t="s">
        <v>22</v>
      </c>
      <c r="H572" s="21" t="s">
        <v>11</v>
      </c>
      <c r="J572" s="20">
        <v>1498</v>
      </c>
      <c r="K572" s="22" t="s">
        <v>1397</v>
      </c>
      <c r="L572" s="18" t="s">
        <v>394</v>
      </c>
      <c r="N572" s="29" t="s">
        <v>6825</v>
      </c>
      <c r="O572" s="21" t="s">
        <v>1398</v>
      </c>
      <c r="P572" s="21" t="s">
        <v>1396</v>
      </c>
      <c r="Q572" s="21"/>
    </row>
    <row r="573" spans="1:17" s="18" customFormat="1" ht="80" x14ac:dyDescent="0.2">
      <c r="A573" s="20">
        <v>1546</v>
      </c>
      <c r="B573" s="21" t="s">
        <v>4888</v>
      </c>
      <c r="C573" s="21" t="s">
        <v>4592</v>
      </c>
      <c r="D573" s="21" t="s">
        <v>67</v>
      </c>
      <c r="E573" s="21" t="s">
        <v>410</v>
      </c>
      <c r="F573" s="21" t="s">
        <v>9</v>
      </c>
      <c r="G573" s="21" t="s">
        <v>411</v>
      </c>
      <c r="H573" s="21" t="s">
        <v>47</v>
      </c>
      <c r="I573" s="21" t="s">
        <v>413</v>
      </c>
      <c r="J573" s="20">
        <v>1498</v>
      </c>
      <c r="K573" s="22" t="s">
        <v>412</v>
      </c>
      <c r="L573" s="21" t="s">
        <v>16</v>
      </c>
      <c r="N573" s="29" t="s">
        <v>8354</v>
      </c>
      <c r="O573" s="21" t="s">
        <v>4889</v>
      </c>
      <c r="P573" s="21" t="s">
        <v>414</v>
      </c>
      <c r="Q573" s="21"/>
    </row>
    <row r="574" spans="1:17" s="18" customFormat="1" ht="80" x14ac:dyDescent="0.2">
      <c r="A574" s="20">
        <v>1547</v>
      </c>
      <c r="B574" s="21" t="s">
        <v>4890</v>
      </c>
      <c r="C574" s="21" t="s">
        <v>4197</v>
      </c>
      <c r="D574" s="21" t="s">
        <v>67</v>
      </c>
      <c r="E574" s="21" t="s">
        <v>49</v>
      </c>
      <c r="F574" s="21" t="s">
        <v>9</v>
      </c>
      <c r="G574" s="21" t="s">
        <v>411</v>
      </c>
      <c r="H574" s="21" t="s">
        <v>47</v>
      </c>
      <c r="I574" s="21" t="s">
        <v>413</v>
      </c>
      <c r="J574" s="20">
        <v>1498</v>
      </c>
      <c r="K574" s="22" t="s">
        <v>412</v>
      </c>
      <c r="L574" s="21" t="s">
        <v>16</v>
      </c>
      <c r="N574" s="29" t="s">
        <v>8353</v>
      </c>
      <c r="O574" s="21" t="s">
        <v>4889</v>
      </c>
      <c r="P574" s="21" t="s">
        <v>414</v>
      </c>
      <c r="Q574" s="21"/>
    </row>
    <row r="575" spans="1:17" s="18" customFormat="1" ht="80" x14ac:dyDescent="0.2">
      <c r="A575" s="20">
        <v>1548</v>
      </c>
      <c r="B575" s="21" t="s">
        <v>4891</v>
      </c>
      <c r="C575" s="21" t="s">
        <v>4246</v>
      </c>
      <c r="D575" s="21" t="s">
        <v>67</v>
      </c>
      <c r="E575" s="21" t="s">
        <v>49</v>
      </c>
      <c r="F575" s="21" t="s">
        <v>9</v>
      </c>
      <c r="G575" s="21" t="s">
        <v>411</v>
      </c>
      <c r="H575" s="21" t="s">
        <v>47</v>
      </c>
      <c r="I575" s="21" t="s">
        <v>413</v>
      </c>
      <c r="J575" s="20">
        <v>1498</v>
      </c>
      <c r="K575" s="22" t="s">
        <v>412</v>
      </c>
      <c r="L575" s="21" t="s">
        <v>16</v>
      </c>
      <c r="N575" s="29" t="s">
        <v>8353</v>
      </c>
      <c r="O575" s="21" t="s">
        <v>4889</v>
      </c>
      <c r="P575" s="21" t="s">
        <v>414</v>
      </c>
      <c r="Q575" s="21"/>
    </row>
    <row r="576" spans="1:17" s="18" customFormat="1" ht="42" x14ac:dyDescent="0.2">
      <c r="A576" s="20">
        <v>445</v>
      </c>
      <c r="B576" s="21" t="s">
        <v>4883</v>
      </c>
      <c r="C576" s="21" t="s">
        <v>4232</v>
      </c>
      <c r="D576" s="21" t="s">
        <v>659</v>
      </c>
      <c r="E576" s="21" t="s">
        <v>712</v>
      </c>
      <c r="F576" s="21" t="s">
        <v>9</v>
      </c>
      <c r="G576" s="21" t="s">
        <v>22</v>
      </c>
      <c r="H576" s="21" t="s">
        <v>11</v>
      </c>
      <c r="J576" s="20">
        <v>1498</v>
      </c>
      <c r="K576" s="22" t="s">
        <v>1320</v>
      </c>
      <c r="L576" s="18" t="s">
        <v>394</v>
      </c>
      <c r="N576" s="29" t="s">
        <v>6826</v>
      </c>
      <c r="O576" s="21" t="s">
        <v>387</v>
      </c>
      <c r="P576" s="21" t="s">
        <v>1319</v>
      </c>
      <c r="Q576" s="21"/>
    </row>
    <row r="577" spans="1:17" s="18" customFormat="1" ht="48" x14ac:dyDescent="0.2">
      <c r="A577" s="20">
        <v>453</v>
      </c>
      <c r="B577" s="21" t="s">
        <v>6429</v>
      </c>
      <c r="C577" s="21" t="s">
        <v>4232</v>
      </c>
      <c r="D577" s="21" t="s">
        <v>285</v>
      </c>
      <c r="F577" s="21" t="s">
        <v>9</v>
      </c>
      <c r="G577" s="21" t="s">
        <v>22</v>
      </c>
      <c r="H577" s="21" t="s">
        <v>11</v>
      </c>
      <c r="J577" s="20">
        <v>1498</v>
      </c>
      <c r="K577" s="22" t="s">
        <v>3560</v>
      </c>
      <c r="L577" s="21" t="s">
        <v>24</v>
      </c>
      <c r="N577" s="29" t="s">
        <v>6827</v>
      </c>
      <c r="O577" s="21" t="s">
        <v>860</v>
      </c>
      <c r="P577" s="21" t="s">
        <v>3559</v>
      </c>
      <c r="Q577" s="21"/>
    </row>
    <row r="578" spans="1:17" s="18" customFormat="1" ht="98" x14ac:dyDescent="0.2">
      <c r="A578" s="20">
        <v>1556</v>
      </c>
      <c r="B578" s="21" t="s">
        <v>4892</v>
      </c>
      <c r="C578" s="21" t="s">
        <v>4232</v>
      </c>
      <c r="D578" s="21" t="s">
        <v>1285</v>
      </c>
      <c r="E578" s="21" t="s">
        <v>265</v>
      </c>
      <c r="F578" s="21" t="s">
        <v>9</v>
      </c>
      <c r="G578" s="21" t="s">
        <v>1286</v>
      </c>
      <c r="H578" s="21" t="s">
        <v>439</v>
      </c>
      <c r="J578" s="20">
        <v>1498</v>
      </c>
      <c r="K578" s="22" t="s">
        <v>1288</v>
      </c>
      <c r="L578" s="21" t="s">
        <v>8</v>
      </c>
      <c r="N578" s="29" t="s">
        <v>8355</v>
      </c>
      <c r="O578" s="21" t="s">
        <v>1289</v>
      </c>
      <c r="P578" s="21" t="s">
        <v>1287</v>
      </c>
      <c r="Q578" s="21"/>
    </row>
    <row r="579" spans="1:17" s="18" customFormat="1" ht="32" x14ac:dyDescent="0.2">
      <c r="A579" s="20">
        <v>452</v>
      </c>
      <c r="B579" s="21" t="s">
        <v>6131</v>
      </c>
      <c r="C579" s="21" t="s">
        <v>4582</v>
      </c>
      <c r="F579" s="21" t="s">
        <v>335</v>
      </c>
      <c r="G579" s="21" t="s">
        <v>22</v>
      </c>
      <c r="H579" s="21" t="s">
        <v>11</v>
      </c>
      <c r="J579" s="20">
        <v>1498</v>
      </c>
      <c r="K579" s="22" t="s">
        <v>2324</v>
      </c>
      <c r="L579" s="18" t="s">
        <v>394</v>
      </c>
      <c r="N579" s="29" t="s">
        <v>6828</v>
      </c>
      <c r="O579" s="21" t="s">
        <v>860</v>
      </c>
      <c r="P579" s="21" t="s">
        <v>2323</v>
      </c>
      <c r="Q579" s="21"/>
    </row>
    <row r="580" spans="1:17" s="18" customFormat="1" ht="32" x14ac:dyDescent="0.2">
      <c r="A580" s="20">
        <v>553</v>
      </c>
      <c r="B580" s="21" t="s">
        <v>6248</v>
      </c>
      <c r="C580" s="21" t="s">
        <v>4283</v>
      </c>
      <c r="D580" s="21" t="s">
        <v>2802</v>
      </c>
      <c r="F580" s="21" t="s">
        <v>9</v>
      </c>
      <c r="G580" s="21" t="s">
        <v>22</v>
      </c>
      <c r="H580" s="21" t="s">
        <v>11</v>
      </c>
      <c r="J580" s="20">
        <v>1498</v>
      </c>
      <c r="K580" s="22" t="s">
        <v>2324</v>
      </c>
      <c r="L580" s="21" t="s">
        <v>8</v>
      </c>
      <c r="N580" s="29" t="s">
        <v>6829</v>
      </c>
      <c r="O580" s="21" t="s">
        <v>2804</v>
      </c>
      <c r="P580" s="21" t="s">
        <v>2803</v>
      </c>
      <c r="Q580" s="21"/>
    </row>
    <row r="581" spans="1:17" s="18" customFormat="1" ht="112" x14ac:dyDescent="0.2">
      <c r="A581" s="20">
        <v>80</v>
      </c>
      <c r="B581" s="21" t="s">
        <v>4880</v>
      </c>
      <c r="C581" s="21" t="s">
        <v>4405</v>
      </c>
      <c r="D581" s="21" t="s">
        <v>2572</v>
      </c>
      <c r="F581" s="21" t="s">
        <v>9</v>
      </c>
      <c r="G581" s="21" t="s">
        <v>59</v>
      </c>
      <c r="H581" s="21" t="s">
        <v>11</v>
      </c>
      <c r="J581" s="20">
        <v>1498</v>
      </c>
      <c r="K581" s="22" t="s">
        <v>2574</v>
      </c>
      <c r="L581" s="21" t="s">
        <v>8</v>
      </c>
      <c r="N581" s="29" t="s">
        <v>8356</v>
      </c>
      <c r="O581" s="21" t="s">
        <v>1536</v>
      </c>
      <c r="P581" s="21" t="s">
        <v>2573</v>
      </c>
      <c r="Q581" s="21"/>
    </row>
    <row r="582" spans="1:17" s="18" customFormat="1" ht="56" x14ac:dyDescent="0.2">
      <c r="A582" s="20">
        <v>454</v>
      </c>
      <c r="B582" s="21" t="s">
        <v>4887</v>
      </c>
      <c r="C582" s="21" t="s">
        <v>4195</v>
      </c>
      <c r="D582" s="21" t="s">
        <v>857</v>
      </c>
      <c r="E582" s="21" t="s">
        <v>347</v>
      </c>
      <c r="F582" s="21" t="s">
        <v>9</v>
      </c>
      <c r="G582" s="21" t="s">
        <v>22</v>
      </c>
      <c r="H582" s="21" t="s">
        <v>11</v>
      </c>
      <c r="J582" s="20">
        <v>1498</v>
      </c>
      <c r="K582" s="22" t="s">
        <v>859</v>
      </c>
      <c r="L582" s="21" t="s">
        <v>851</v>
      </c>
      <c r="N582" s="29" t="s">
        <v>6830</v>
      </c>
      <c r="O582" s="21" t="s">
        <v>860</v>
      </c>
      <c r="P582" s="21" t="s">
        <v>858</v>
      </c>
      <c r="Q582" s="21"/>
    </row>
    <row r="583" spans="1:17" s="18" customFormat="1" ht="32" x14ac:dyDescent="0.2">
      <c r="A583" s="20">
        <v>441</v>
      </c>
      <c r="B583" s="21" t="s">
        <v>4881</v>
      </c>
      <c r="C583" s="21" t="s">
        <v>4405</v>
      </c>
      <c r="E583" s="21" t="s">
        <v>385</v>
      </c>
      <c r="F583" s="21" t="s">
        <v>9</v>
      </c>
      <c r="G583" s="21" t="s">
        <v>22</v>
      </c>
      <c r="H583" s="21" t="s">
        <v>11</v>
      </c>
      <c r="J583" s="20">
        <v>1498</v>
      </c>
      <c r="N583" s="29" t="s">
        <v>7807</v>
      </c>
      <c r="O583" s="21" t="s">
        <v>387</v>
      </c>
      <c r="P583" s="21" t="s">
        <v>386</v>
      </c>
      <c r="Q583" s="21"/>
    </row>
    <row r="584" spans="1:17" s="18" customFormat="1" ht="32" x14ac:dyDescent="0.2">
      <c r="A584" s="20">
        <v>442</v>
      </c>
      <c r="B584" s="21" t="s">
        <v>4882</v>
      </c>
      <c r="C584" s="21" t="s">
        <v>4195</v>
      </c>
      <c r="D584" s="21" t="s">
        <v>67</v>
      </c>
      <c r="E584" s="21" t="s">
        <v>108</v>
      </c>
      <c r="F584" s="21" t="s">
        <v>9</v>
      </c>
      <c r="G584" s="21" t="s">
        <v>22</v>
      </c>
      <c r="H584" s="21" t="s">
        <v>11</v>
      </c>
      <c r="J584" s="20">
        <v>1498</v>
      </c>
      <c r="L584" s="21" t="s">
        <v>8</v>
      </c>
      <c r="N584" s="29" t="s">
        <v>7808</v>
      </c>
      <c r="O584" s="21" t="s">
        <v>387</v>
      </c>
      <c r="P584" s="21" t="s">
        <v>964</v>
      </c>
      <c r="Q584" s="21"/>
    </row>
    <row r="585" spans="1:17" s="18" customFormat="1" ht="32" x14ac:dyDescent="0.2">
      <c r="A585" s="20">
        <v>443</v>
      </c>
      <c r="B585" s="21" t="s">
        <v>5977</v>
      </c>
      <c r="C585" s="21" t="s">
        <v>4195</v>
      </c>
      <c r="D585" s="21" t="s">
        <v>1708</v>
      </c>
      <c r="F585" s="21" t="s">
        <v>9</v>
      </c>
      <c r="G585" s="21" t="s">
        <v>22</v>
      </c>
      <c r="H585" s="21" t="s">
        <v>11</v>
      </c>
      <c r="J585" s="20">
        <v>1498</v>
      </c>
      <c r="L585" s="21" t="s">
        <v>8</v>
      </c>
      <c r="N585" s="29" t="s">
        <v>7809</v>
      </c>
      <c r="O585" s="21" t="s">
        <v>387</v>
      </c>
      <c r="P585" s="21" t="s">
        <v>1709</v>
      </c>
      <c r="Q585" s="21"/>
    </row>
    <row r="586" spans="1:17" s="18" customFormat="1" ht="70" x14ac:dyDescent="0.2">
      <c r="A586" s="20">
        <v>449</v>
      </c>
      <c r="B586" s="21" t="s">
        <v>4880</v>
      </c>
      <c r="C586" s="21" t="s">
        <v>4405</v>
      </c>
      <c r="D586" s="21" t="s">
        <v>2575</v>
      </c>
      <c r="F586" s="21" t="s">
        <v>9</v>
      </c>
      <c r="G586" s="21" t="s">
        <v>22</v>
      </c>
      <c r="H586" s="21" t="s">
        <v>11</v>
      </c>
      <c r="J586" s="20">
        <v>1498</v>
      </c>
      <c r="L586" s="18" t="s">
        <v>8</v>
      </c>
      <c r="N586" s="29" t="s">
        <v>8357</v>
      </c>
      <c r="O586" s="21" t="s">
        <v>319</v>
      </c>
      <c r="P586" s="21" t="s">
        <v>2576</v>
      </c>
      <c r="Q586" s="21"/>
    </row>
    <row r="587" spans="1:17" s="18" customFormat="1" ht="56" x14ac:dyDescent="0.2">
      <c r="A587" s="20">
        <v>455</v>
      </c>
      <c r="B587" s="21" t="s">
        <v>4887</v>
      </c>
      <c r="C587" s="21" t="s">
        <v>4197</v>
      </c>
      <c r="D587" s="21" t="s">
        <v>663</v>
      </c>
      <c r="E587" s="21" t="s">
        <v>347</v>
      </c>
      <c r="F587" s="21" t="s">
        <v>9</v>
      </c>
      <c r="G587" s="21" t="s">
        <v>22</v>
      </c>
      <c r="H587" s="21" t="s">
        <v>11</v>
      </c>
      <c r="J587" s="20">
        <v>1499</v>
      </c>
      <c r="K587" s="22" t="s">
        <v>855</v>
      </c>
      <c r="L587" s="21" t="s">
        <v>851</v>
      </c>
      <c r="M587" s="21" t="s">
        <v>840</v>
      </c>
      <c r="N587" s="29" t="s">
        <v>6831</v>
      </c>
      <c r="O587" s="21" t="s">
        <v>856</v>
      </c>
      <c r="P587" s="21" t="s">
        <v>854</v>
      </c>
      <c r="Q587" s="21"/>
    </row>
    <row r="588" spans="1:17" s="18" customFormat="1" ht="48" x14ac:dyDescent="0.2">
      <c r="A588" s="20">
        <v>456</v>
      </c>
      <c r="B588" s="21" t="s">
        <v>4894</v>
      </c>
      <c r="C588" s="21" t="s">
        <v>4283</v>
      </c>
      <c r="D588" s="21" t="s">
        <v>285</v>
      </c>
      <c r="F588" s="21" t="s">
        <v>9</v>
      </c>
      <c r="G588" s="21" t="s">
        <v>22</v>
      </c>
      <c r="H588" s="21" t="s">
        <v>11</v>
      </c>
      <c r="J588" s="20">
        <v>1499</v>
      </c>
      <c r="K588" s="22" t="s">
        <v>1075</v>
      </c>
      <c r="L588" s="21" t="s">
        <v>24</v>
      </c>
      <c r="N588" s="29" t="s">
        <v>6832</v>
      </c>
      <c r="O588" s="21" t="s">
        <v>1076</v>
      </c>
      <c r="P588" s="21" t="s">
        <v>1074</v>
      </c>
      <c r="Q588" s="21"/>
    </row>
    <row r="589" spans="1:17" s="18" customFormat="1" ht="42" x14ac:dyDescent="0.2">
      <c r="A589" s="20">
        <v>457</v>
      </c>
      <c r="B589" s="21" t="s">
        <v>6278</v>
      </c>
      <c r="C589" s="21" t="s">
        <v>5883</v>
      </c>
      <c r="D589" s="21" t="s">
        <v>2917</v>
      </c>
      <c r="F589" s="21" t="s">
        <v>9</v>
      </c>
      <c r="G589" s="21" t="s">
        <v>22</v>
      </c>
      <c r="H589" s="21" t="s">
        <v>11</v>
      </c>
      <c r="J589" s="20">
        <v>1499</v>
      </c>
      <c r="K589" s="22" t="s">
        <v>1075</v>
      </c>
      <c r="L589" s="21" t="s">
        <v>8</v>
      </c>
      <c r="N589" s="29" t="s">
        <v>6833</v>
      </c>
      <c r="O589" s="21" t="s">
        <v>1076</v>
      </c>
      <c r="P589" s="21" t="s">
        <v>2918</v>
      </c>
      <c r="Q589" s="21"/>
    </row>
    <row r="590" spans="1:17" s="18" customFormat="1" ht="42" x14ac:dyDescent="0.2">
      <c r="A590" s="20">
        <v>96</v>
      </c>
      <c r="B590" s="21" t="s">
        <v>4893</v>
      </c>
      <c r="C590" s="21" t="s">
        <v>4195</v>
      </c>
      <c r="D590" s="21" t="s">
        <v>1533</v>
      </c>
      <c r="F590" s="21" t="s">
        <v>9</v>
      </c>
      <c r="G590" s="21" t="s">
        <v>59</v>
      </c>
      <c r="H590" s="21" t="s">
        <v>11</v>
      </c>
      <c r="J590" s="20">
        <v>1499</v>
      </c>
      <c r="K590" s="22" t="s">
        <v>1535</v>
      </c>
      <c r="L590" s="21" t="s">
        <v>8</v>
      </c>
      <c r="N590" s="29" t="s">
        <v>8358</v>
      </c>
      <c r="O590" s="21" t="s">
        <v>1536</v>
      </c>
      <c r="P590" s="21" t="s">
        <v>1534</v>
      </c>
      <c r="Q590" s="21"/>
    </row>
    <row r="591" spans="1:17" s="18" customFormat="1" ht="140" x14ac:dyDescent="0.2">
      <c r="A591" s="20">
        <v>877</v>
      </c>
      <c r="B591" s="21" t="s">
        <v>6361</v>
      </c>
      <c r="C591" s="21" t="s">
        <v>4835</v>
      </c>
      <c r="D591" s="21" t="s">
        <v>4059</v>
      </c>
      <c r="E591" s="21" t="s">
        <v>4900</v>
      </c>
      <c r="F591" s="21" t="s">
        <v>9</v>
      </c>
      <c r="G591" s="21" t="s">
        <v>1162</v>
      </c>
      <c r="H591" s="21" t="s">
        <v>525</v>
      </c>
      <c r="I591" s="21" t="s">
        <v>87</v>
      </c>
      <c r="J591" s="20">
        <v>1499</v>
      </c>
      <c r="K591" s="22" t="s">
        <v>4901</v>
      </c>
      <c r="L591" s="21" t="s">
        <v>16</v>
      </c>
      <c r="N591" s="29" t="s">
        <v>8359</v>
      </c>
      <c r="O591" s="21" t="s">
        <v>4902</v>
      </c>
      <c r="P591" s="21" t="s">
        <v>4060</v>
      </c>
      <c r="Q591" s="21"/>
    </row>
    <row r="592" spans="1:17" s="18" customFormat="1" ht="32" x14ac:dyDescent="0.2">
      <c r="A592" s="20">
        <v>458</v>
      </c>
      <c r="B592" s="21" t="s">
        <v>4895</v>
      </c>
      <c r="C592" s="21" t="s">
        <v>4197</v>
      </c>
      <c r="D592" s="21" t="s">
        <v>2420</v>
      </c>
      <c r="E592" s="21" t="s">
        <v>28</v>
      </c>
      <c r="F592" s="21" t="s">
        <v>9</v>
      </c>
      <c r="G592" s="21" t="s">
        <v>22</v>
      </c>
      <c r="H592" s="21" t="s">
        <v>11</v>
      </c>
      <c r="J592" s="20">
        <v>1499</v>
      </c>
      <c r="K592" s="22" t="s">
        <v>2422</v>
      </c>
      <c r="L592" s="21" t="s">
        <v>8</v>
      </c>
      <c r="N592" s="29" t="s">
        <v>6834</v>
      </c>
      <c r="O592" s="21" t="s">
        <v>2134</v>
      </c>
      <c r="P592" s="21" t="s">
        <v>2421</v>
      </c>
      <c r="Q592" s="21"/>
    </row>
    <row r="593" spans="1:17" s="18" customFormat="1" ht="32" x14ac:dyDescent="0.2">
      <c r="A593" s="20">
        <v>459</v>
      </c>
      <c r="B593" s="21" t="s">
        <v>4896</v>
      </c>
      <c r="C593" s="21" t="s">
        <v>4197</v>
      </c>
      <c r="D593" s="21" t="s">
        <v>3272</v>
      </c>
      <c r="E593" s="21" t="s">
        <v>49</v>
      </c>
      <c r="F593" s="21" t="s">
        <v>9</v>
      </c>
      <c r="G593" s="21" t="s">
        <v>22</v>
      </c>
      <c r="H593" s="21" t="s">
        <v>11</v>
      </c>
      <c r="J593" s="20">
        <v>1499</v>
      </c>
      <c r="K593" s="22" t="s">
        <v>3274</v>
      </c>
      <c r="L593" s="21" t="s">
        <v>8</v>
      </c>
      <c r="N593" s="29" t="s">
        <v>6835</v>
      </c>
      <c r="O593" s="21" t="s">
        <v>2134</v>
      </c>
      <c r="P593" s="21" t="s">
        <v>3273</v>
      </c>
      <c r="Q593" s="21"/>
    </row>
    <row r="594" spans="1:17" s="18" customFormat="1" ht="32" x14ac:dyDescent="0.2">
      <c r="A594" s="20">
        <v>460</v>
      </c>
      <c r="B594" s="21" t="s">
        <v>6411</v>
      </c>
      <c r="C594" s="21" t="s">
        <v>4342</v>
      </c>
      <c r="D594" s="21" t="s">
        <v>3488</v>
      </c>
      <c r="F594" s="21" t="s">
        <v>9</v>
      </c>
      <c r="G594" s="21" t="s">
        <v>22</v>
      </c>
      <c r="H594" s="21" t="s">
        <v>11</v>
      </c>
      <c r="J594" s="20">
        <v>1499</v>
      </c>
      <c r="K594" s="22" t="s">
        <v>3274</v>
      </c>
      <c r="L594" s="21" t="s">
        <v>24</v>
      </c>
      <c r="N594" s="29" t="s">
        <v>6836</v>
      </c>
      <c r="O594" s="21" t="s">
        <v>2134</v>
      </c>
      <c r="P594" s="21" t="s">
        <v>3489</v>
      </c>
      <c r="Q594" s="21"/>
    </row>
    <row r="595" spans="1:17" s="18" customFormat="1" ht="42" x14ac:dyDescent="0.2">
      <c r="A595" s="20">
        <v>461</v>
      </c>
      <c r="B595" s="21" t="s">
        <v>4897</v>
      </c>
      <c r="C595" s="21" t="s">
        <v>4197</v>
      </c>
      <c r="D595" s="21" t="s">
        <v>2131</v>
      </c>
      <c r="F595" s="21" t="s">
        <v>9</v>
      </c>
      <c r="G595" s="21" t="s">
        <v>22</v>
      </c>
      <c r="H595" s="21" t="s">
        <v>11</v>
      </c>
      <c r="J595" s="20">
        <v>1499</v>
      </c>
      <c r="K595" s="22" t="s">
        <v>2133</v>
      </c>
      <c r="L595" s="21" t="s">
        <v>8</v>
      </c>
      <c r="N595" s="29" t="s">
        <v>8360</v>
      </c>
      <c r="O595" s="21" t="s">
        <v>2134</v>
      </c>
      <c r="P595" s="21" t="s">
        <v>2132</v>
      </c>
      <c r="Q595" s="21"/>
    </row>
    <row r="596" spans="1:17" s="18" customFormat="1" ht="140" x14ac:dyDescent="0.2">
      <c r="A596" s="20">
        <v>1131</v>
      </c>
      <c r="B596" s="21" t="s">
        <v>4903</v>
      </c>
      <c r="C596" s="21" t="s">
        <v>4197</v>
      </c>
      <c r="D596" s="21" t="s">
        <v>2967</v>
      </c>
      <c r="E596" s="21" t="s">
        <v>49</v>
      </c>
      <c r="F596" s="21" t="s">
        <v>9</v>
      </c>
      <c r="G596" s="21" t="s">
        <v>2968</v>
      </c>
      <c r="H596" s="21" t="s">
        <v>19</v>
      </c>
      <c r="J596" s="20">
        <v>1499</v>
      </c>
      <c r="K596" s="22" t="s">
        <v>2970</v>
      </c>
      <c r="L596" s="21" t="s">
        <v>38</v>
      </c>
      <c r="N596" s="29" t="s">
        <v>8361</v>
      </c>
      <c r="O596" s="21" t="s">
        <v>2971</v>
      </c>
      <c r="P596" s="21" t="s">
        <v>2969</v>
      </c>
      <c r="Q596" s="21"/>
    </row>
    <row r="597" spans="1:17" s="18" customFormat="1" ht="48" x14ac:dyDescent="0.2">
      <c r="A597" s="20">
        <v>462</v>
      </c>
      <c r="B597" s="21" t="s">
        <v>4898</v>
      </c>
      <c r="C597" s="21" t="s">
        <v>4197</v>
      </c>
      <c r="D597" s="21" t="s">
        <v>78</v>
      </c>
      <c r="E597" s="21" t="s">
        <v>49</v>
      </c>
      <c r="F597" s="21" t="s">
        <v>9</v>
      </c>
      <c r="G597" s="21" t="s">
        <v>22</v>
      </c>
      <c r="H597" s="21" t="s">
        <v>11</v>
      </c>
      <c r="J597" s="20">
        <v>1499</v>
      </c>
      <c r="K597" s="22" t="s">
        <v>2472</v>
      </c>
      <c r="N597" s="29" t="s">
        <v>6837</v>
      </c>
      <c r="O597" s="21" t="s">
        <v>2134</v>
      </c>
      <c r="P597" s="21" t="s">
        <v>2471</v>
      </c>
      <c r="Q597" s="21"/>
    </row>
    <row r="598" spans="1:17" s="18" customFormat="1" ht="48" x14ac:dyDescent="0.2">
      <c r="A598" s="20">
        <v>463</v>
      </c>
      <c r="B598" s="21" t="s">
        <v>4899</v>
      </c>
      <c r="C598" s="21" t="s">
        <v>4197</v>
      </c>
      <c r="D598" s="21" t="s">
        <v>3705</v>
      </c>
      <c r="E598" s="21" t="s">
        <v>3706</v>
      </c>
      <c r="F598" s="21" t="s">
        <v>9</v>
      </c>
      <c r="G598" s="21" t="s">
        <v>22</v>
      </c>
      <c r="H598" s="21" t="s">
        <v>11</v>
      </c>
      <c r="J598" s="20">
        <v>1499</v>
      </c>
      <c r="K598" s="22" t="s">
        <v>3708</v>
      </c>
      <c r="L598" s="21" t="s">
        <v>24</v>
      </c>
      <c r="N598" s="29" t="s">
        <v>6838</v>
      </c>
      <c r="O598" s="21" t="s">
        <v>2134</v>
      </c>
      <c r="P598" s="21" t="s">
        <v>3707</v>
      </c>
      <c r="Q598" s="21"/>
    </row>
    <row r="599" spans="1:17" s="18" customFormat="1" ht="32" x14ac:dyDescent="0.2">
      <c r="A599" s="20">
        <v>411</v>
      </c>
      <c r="B599" s="21" t="s">
        <v>5948</v>
      </c>
      <c r="C599" s="21" t="s">
        <v>4584</v>
      </c>
      <c r="D599" s="21" t="s">
        <v>604</v>
      </c>
      <c r="E599" s="21" t="s">
        <v>339</v>
      </c>
      <c r="F599" s="21" t="s">
        <v>9</v>
      </c>
      <c r="G599" s="21" t="s">
        <v>22</v>
      </c>
      <c r="H599" s="21" t="s">
        <v>11</v>
      </c>
      <c r="J599" s="20">
        <v>1499</v>
      </c>
      <c r="K599" s="22" t="s">
        <v>1607</v>
      </c>
      <c r="L599" s="21" t="s">
        <v>24</v>
      </c>
      <c r="N599" s="29" t="s">
        <v>6839</v>
      </c>
      <c r="O599" s="21" t="s">
        <v>1608</v>
      </c>
      <c r="P599" s="21" t="s">
        <v>1606</v>
      </c>
      <c r="Q599" s="21"/>
    </row>
    <row r="600" spans="1:17" s="18" customFormat="1" ht="56" x14ac:dyDescent="0.2">
      <c r="A600" s="20">
        <v>1163</v>
      </c>
      <c r="B600" s="21" t="s">
        <v>6446</v>
      </c>
      <c r="C600" s="21" t="s">
        <v>5544</v>
      </c>
      <c r="D600" s="21" t="s">
        <v>130</v>
      </c>
      <c r="F600" s="21" t="s">
        <v>9</v>
      </c>
      <c r="G600" s="21" t="s">
        <v>8222</v>
      </c>
      <c r="H600" s="21" t="s">
        <v>11</v>
      </c>
      <c r="J600" s="20">
        <v>1499</v>
      </c>
      <c r="L600" s="21" t="s">
        <v>2344</v>
      </c>
      <c r="N600" s="29" t="s">
        <v>8362</v>
      </c>
      <c r="O600" s="21" t="s">
        <v>3642</v>
      </c>
      <c r="P600" s="21" t="s">
        <v>3641</v>
      </c>
      <c r="Q600" s="21"/>
    </row>
    <row r="601" spans="1:17" s="18" customFormat="1" ht="96" x14ac:dyDescent="0.2">
      <c r="A601" s="20">
        <v>1251</v>
      </c>
      <c r="B601" s="21" t="s">
        <v>5908</v>
      </c>
      <c r="C601" s="21" t="s">
        <v>4246</v>
      </c>
      <c r="D601" s="21" t="s">
        <v>67</v>
      </c>
      <c r="F601" s="21" t="s">
        <v>9</v>
      </c>
      <c r="G601" s="21" t="s">
        <v>8222</v>
      </c>
      <c r="H601" s="21" t="s">
        <v>11</v>
      </c>
      <c r="J601" s="20">
        <v>1499</v>
      </c>
      <c r="N601" s="29" t="s">
        <v>8363</v>
      </c>
      <c r="O601" s="42" t="s">
        <v>8097</v>
      </c>
      <c r="P601" s="21" t="s">
        <v>1424</v>
      </c>
      <c r="Q601" s="21"/>
    </row>
    <row r="602" spans="1:17" s="18" customFormat="1" ht="32" x14ac:dyDescent="0.2">
      <c r="A602" s="20">
        <v>412</v>
      </c>
      <c r="B602" s="21" t="s">
        <v>6272</v>
      </c>
      <c r="C602" s="21" t="s">
        <v>4262</v>
      </c>
      <c r="D602" s="21" t="s">
        <v>2873</v>
      </c>
      <c r="E602" s="21" t="s">
        <v>237</v>
      </c>
      <c r="F602" s="21" t="s">
        <v>9</v>
      </c>
      <c r="G602" s="21" t="s">
        <v>22</v>
      </c>
      <c r="H602" s="21" t="s">
        <v>11</v>
      </c>
      <c r="J602" s="20">
        <v>1500</v>
      </c>
      <c r="K602" s="22" t="s">
        <v>2875</v>
      </c>
      <c r="L602" s="21" t="s">
        <v>8</v>
      </c>
      <c r="N602" s="29" t="s">
        <v>6841</v>
      </c>
      <c r="O602" s="21" t="s">
        <v>2876</v>
      </c>
      <c r="P602" s="21" t="s">
        <v>2874</v>
      </c>
      <c r="Q602" s="21"/>
    </row>
    <row r="603" spans="1:17" s="18" customFormat="1" ht="32" x14ac:dyDescent="0.2">
      <c r="A603" s="20">
        <v>413</v>
      </c>
      <c r="B603" s="21" t="s">
        <v>4910</v>
      </c>
      <c r="C603" s="21" t="s">
        <v>4405</v>
      </c>
      <c r="D603" s="21" t="s">
        <v>711</v>
      </c>
      <c r="E603" s="21" t="s">
        <v>712</v>
      </c>
      <c r="F603" s="21" t="s">
        <v>9</v>
      </c>
      <c r="G603" s="21" t="s">
        <v>22</v>
      </c>
      <c r="H603" s="21" t="s">
        <v>11</v>
      </c>
      <c r="J603" s="20">
        <v>1500</v>
      </c>
      <c r="K603" s="22" t="s">
        <v>714</v>
      </c>
      <c r="L603" s="18" t="s">
        <v>394</v>
      </c>
      <c r="N603" s="29" t="s">
        <v>6842</v>
      </c>
      <c r="O603" s="21" t="s">
        <v>715</v>
      </c>
      <c r="P603" s="21" t="s">
        <v>713</v>
      </c>
    </row>
    <row r="604" spans="1:17" s="18" customFormat="1" ht="78" customHeight="1" x14ac:dyDescent="0.2">
      <c r="A604" s="20">
        <v>414</v>
      </c>
      <c r="B604" s="21" t="s">
        <v>4911</v>
      </c>
      <c r="C604" s="21" t="s">
        <v>4197</v>
      </c>
      <c r="D604" s="21" t="s">
        <v>1544</v>
      </c>
      <c r="F604" s="21" t="s">
        <v>9</v>
      </c>
      <c r="G604" s="21" t="s">
        <v>22</v>
      </c>
      <c r="H604" s="21" t="s">
        <v>11</v>
      </c>
      <c r="J604" s="20">
        <v>1500</v>
      </c>
      <c r="K604" s="22" t="s">
        <v>714</v>
      </c>
      <c r="L604" s="21" t="s">
        <v>24</v>
      </c>
      <c r="N604" s="29" t="s">
        <v>6843</v>
      </c>
      <c r="O604" s="21" t="s">
        <v>715</v>
      </c>
      <c r="P604" s="21" t="s">
        <v>1545</v>
      </c>
      <c r="Q604" s="21"/>
    </row>
    <row r="605" spans="1:17" s="18" customFormat="1" ht="32" x14ac:dyDescent="0.2">
      <c r="A605" s="20">
        <v>81</v>
      </c>
      <c r="B605" s="21" t="s">
        <v>4904</v>
      </c>
      <c r="C605" s="21" t="s">
        <v>4905</v>
      </c>
      <c r="D605" s="21" t="s">
        <v>735</v>
      </c>
      <c r="E605" s="21" t="s">
        <v>70</v>
      </c>
      <c r="F605" s="21" t="s">
        <v>9</v>
      </c>
      <c r="G605" s="21" t="s">
        <v>59</v>
      </c>
      <c r="H605" s="21" t="s">
        <v>11</v>
      </c>
      <c r="J605" s="20">
        <v>1500</v>
      </c>
      <c r="K605" s="22" t="s">
        <v>737</v>
      </c>
      <c r="L605" s="21" t="s">
        <v>16</v>
      </c>
      <c r="N605" s="29" t="s">
        <v>6844</v>
      </c>
      <c r="O605" s="21" t="s">
        <v>738</v>
      </c>
      <c r="P605" s="21" t="s">
        <v>736</v>
      </c>
      <c r="Q605" s="21"/>
    </row>
    <row r="606" spans="1:17" s="18" customFormat="1" ht="128" x14ac:dyDescent="0.2">
      <c r="A606" s="18">
        <v>1867</v>
      </c>
      <c r="B606" s="18" t="s">
        <v>7389</v>
      </c>
      <c r="C606" s="18" t="s">
        <v>4195</v>
      </c>
      <c r="F606" s="18" t="s">
        <v>9</v>
      </c>
      <c r="G606" s="18" t="s">
        <v>4696</v>
      </c>
      <c r="H606" s="18" t="s">
        <v>11</v>
      </c>
      <c r="J606" s="18">
        <v>1500</v>
      </c>
      <c r="K606" s="18" t="s">
        <v>7364</v>
      </c>
      <c r="N606" s="29" t="s">
        <v>7391</v>
      </c>
      <c r="O606" s="18" t="s">
        <v>7390</v>
      </c>
      <c r="P606" s="18">
        <v>1633</v>
      </c>
    </row>
    <row r="607" spans="1:17" s="18" customFormat="1" ht="42" x14ac:dyDescent="0.2">
      <c r="A607" s="20">
        <v>82</v>
      </c>
      <c r="B607" s="21" t="s">
        <v>4906</v>
      </c>
      <c r="C607" s="21" t="s">
        <v>4197</v>
      </c>
      <c r="D607" s="21" t="s">
        <v>549</v>
      </c>
      <c r="F607" s="21" t="s">
        <v>9</v>
      </c>
      <c r="G607" s="21" t="s">
        <v>59</v>
      </c>
      <c r="H607" s="21" t="s">
        <v>11</v>
      </c>
      <c r="J607" s="20">
        <v>1500</v>
      </c>
      <c r="K607" s="22" t="s">
        <v>830</v>
      </c>
      <c r="L607" s="18" t="s">
        <v>8</v>
      </c>
      <c r="N607" s="29" t="s">
        <v>6845</v>
      </c>
      <c r="O607" s="21" t="s">
        <v>8070</v>
      </c>
      <c r="P607" s="21" t="s">
        <v>829</v>
      </c>
    </row>
    <row r="608" spans="1:17" s="18" customFormat="1" ht="98" x14ac:dyDescent="0.2">
      <c r="A608" s="20">
        <v>83</v>
      </c>
      <c r="B608" s="21" t="s">
        <v>4907</v>
      </c>
      <c r="C608" s="21" t="s">
        <v>4232</v>
      </c>
      <c r="D608" s="21" t="s">
        <v>549</v>
      </c>
      <c r="F608" s="21" t="s">
        <v>9</v>
      </c>
      <c r="G608" s="21" t="s">
        <v>59</v>
      </c>
      <c r="H608" s="21" t="s">
        <v>11</v>
      </c>
      <c r="J608" s="20">
        <v>1500</v>
      </c>
      <c r="K608" s="22" t="s">
        <v>1790</v>
      </c>
      <c r="L608" s="21" t="s">
        <v>8</v>
      </c>
      <c r="M608" s="21" t="s">
        <v>54</v>
      </c>
      <c r="N608" s="29" t="s">
        <v>8364</v>
      </c>
      <c r="O608" s="21" t="s">
        <v>8071</v>
      </c>
      <c r="P608" s="21" t="s">
        <v>1789</v>
      </c>
      <c r="Q608" s="21"/>
    </row>
    <row r="609" spans="1:17" s="18" customFormat="1" ht="168" x14ac:dyDescent="0.2">
      <c r="A609" s="20">
        <v>1782</v>
      </c>
      <c r="B609" s="21" t="s">
        <v>4917</v>
      </c>
      <c r="C609" s="21" t="s">
        <v>4197</v>
      </c>
      <c r="D609" s="21" t="s">
        <v>2021</v>
      </c>
      <c r="E609" s="21" t="s">
        <v>237</v>
      </c>
      <c r="F609" s="21" t="s">
        <v>9</v>
      </c>
      <c r="G609" s="21" t="s">
        <v>3729</v>
      </c>
      <c r="H609" s="21" t="s">
        <v>47</v>
      </c>
      <c r="I609" s="21" t="s">
        <v>432</v>
      </c>
      <c r="J609" s="20">
        <v>1500</v>
      </c>
      <c r="K609" s="22" t="s">
        <v>4919</v>
      </c>
      <c r="L609" s="21" t="s">
        <v>8</v>
      </c>
      <c r="M609" s="21" t="s">
        <v>939</v>
      </c>
      <c r="N609" s="29" t="s">
        <v>8365</v>
      </c>
      <c r="O609" s="21" t="s">
        <v>4920</v>
      </c>
      <c r="P609" s="21" t="s">
        <v>4918</v>
      </c>
      <c r="Q609" s="21"/>
    </row>
    <row r="610" spans="1:17" s="18" customFormat="1" ht="32" x14ac:dyDescent="0.2">
      <c r="A610" s="20">
        <v>415</v>
      </c>
      <c r="B610" s="21" t="s">
        <v>5979</v>
      </c>
      <c r="C610" s="21" t="s">
        <v>4246</v>
      </c>
      <c r="D610" s="21" t="s">
        <v>1717</v>
      </c>
      <c r="E610" s="21" t="s">
        <v>237</v>
      </c>
      <c r="F610" s="21" t="s">
        <v>9</v>
      </c>
      <c r="G610" s="21" t="s">
        <v>22</v>
      </c>
      <c r="H610" s="21" t="s">
        <v>11</v>
      </c>
      <c r="J610" s="20">
        <v>1500</v>
      </c>
      <c r="K610" s="22" t="s">
        <v>1318</v>
      </c>
      <c r="L610" s="21" t="s">
        <v>24</v>
      </c>
      <c r="N610" s="29" t="s">
        <v>6846</v>
      </c>
      <c r="O610" s="21" t="s">
        <v>715</v>
      </c>
      <c r="P610" s="21" t="s">
        <v>1718</v>
      </c>
    </row>
    <row r="611" spans="1:17" s="18" customFormat="1" ht="32" x14ac:dyDescent="0.2">
      <c r="A611" s="20">
        <v>416</v>
      </c>
      <c r="B611" s="21" t="s">
        <v>4912</v>
      </c>
      <c r="C611" s="21" t="s">
        <v>4246</v>
      </c>
      <c r="D611" s="21" t="s">
        <v>604</v>
      </c>
      <c r="F611" s="21" t="s">
        <v>9</v>
      </c>
      <c r="G611" s="21" t="s">
        <v>22</v>
      </c>
      <c r="H611" s="21" t="s">
        <v>11</v>
      </c>
      <c r="J611" s="20">
        <v>1500</v>
      </c>
      <c r="K611" s="22" t="s">
        <v>1318</v>
      </c>
      <c r="L611" s="21" t="s">
        <v>24</v>
      </c>
      <c r="N611" s="29" t="s">
        <v>6847</v>
      </c>
      <c r="O611" s="21" t="s">
        <v>715</v>
      </c>
      <c r="P611" s="21" t="s">
        <v>1317</v>
      </c>
      <c r="Q611" s="21"/>
    </row>
    <row r="612" spans="1:17" s="18" customFormat="1" ht="32" x14ac:dyDescent="0.2">
      <c r="A612" s="20">
        <v>417</v>
      </c>
      <c r="B612" s="21" t="s">
        <v>4913</v>
      </c>
      <c r="C612" s="21" t="s">
        <v>4197</v>
      </c>
      <c r="D612" s="21" t="s">
        <v>1704</v>
      </c>
      <c r="E612" s="21" t="s">
        <v>1705</v>
      </c>
      <c r="F612" s="21" t="s">
        <v>9</v>
      </c>
      <c r="G612" s="21" t="s">
        <v>22</v>
      </c>
      <c r="H612" s="21" t="s">
        <v>11</v>
      </c>
      <c r="J612" s="20">
        <v>1500</v>
      </c>
      <c r="K612" s="22" t="s">
        <v>1707</v>
      </c>
      <c r="L612" s="21" t="s">
        <v>24</v>
      </c>
      <c r="N612" s="29" t="s">
        <v>6848</v>
      </c>
      <c r="O612" s="21" t="s">
        <v>675</v>
      </c>
      <c r="P612" s="21" t="s">
        <v>1706</v>
      </c>
      <c r="Q612" s="21"/>
    </row>
    <row r="613" spans="1:17" s="18" customFormat="1" ht="140" x14ac:dyDescent="0.2">
      <c r="A613" s="20">
        <v>84</v>
      </c>
      <c r="B613" s="21" t="s">
        <v>4908</v>
      </c>
      <c r="C613" s="21" t="s">
        <v>4195</v>
      </c>
      <c r="D613" s="21" t="s">
        <v>2633</v>
      </c>
      <c r="F613" s="21" t="s">
        <v>9</v>
      </c>
      <c r="G613" s="21" t="s">
        <v>59</v>
      </c>
      <c r="H613" s="21" t="s">
        <v>11</v>
      </c>
      <c r="J613" s="20">
        <v>1500</v>
      </c>
      <c r="K613" s="22" t="s">
        <v>3675</v>
      </c>
      <c r="L613" s="21" t="s">
        <v>8</v>
      </c>
      <c r="M613" s="21" t="s">
        <v>54</v>
      </c>
      <c r="N613" s="29" t="s">
        <v>8366</v>
      </c>
      <c r="O613" s="21" t="s">
        <v>3676</v>
      </c>
      <c r="P613" s="21" t="s">
        <v>3674</v>
      </c>
      <c r="Q613" s="21"/>
    </row>
    <row r="614" spans="1:17" s="18" customFormat="1" ht="56" x14ac:dyDescent="0.2">
      <c r="A614" s="20">
        <v>85</v>
      </c>
      <c r="B614" s="21" t="s">
        <v>4909</v>
      </c>
      <c r="C614" s="21" t="s">
        <v>4232</v>
      </c>
      <c r="D614" s="21" t="s">
        <v>3285</v>
      </c>
      <c r="F614" s="21" t="s">
        <v>9</v>
      </c>
      <c r="G614" s="21" t="s">
        <v>59</v>
      </c>
      <c r="H614" s="21" t="s">
        <v>11</v>
      </c>
      <c r="J614" s="20">
        <v>1500</v>
      </c>
      <c r="K614" s="22" t="s">
        <v>3287</v>
      </c>
      <c r="L614" s="21" t="s">
        <v>8</v>
      </c>
      <c r="N614" s="29" t="s">
        <v>6849</v>
      </c>
      <c r="O614" s="21" t="s">
        <v>3288</v>
      </c>
      <c r="P614" s="21" t="s">
        <v>3286</v>
      </c>
      <c r="Q614" s="21"/>
    </row>
    <row r="615" spans="1:17" s="18" customFormat="1" ht="32" x14ac:dyDescent="0.2">
      <c r="A615" s="20">
        <v>418</v>
      </c>
      <c r="B615" s="21" t="s">
        <v>4914</v>
      </c>
      <c r="C615" s="21" t="s">
        <v>4197</v>
      </c>
      <c r="D615" s="21" t="s">
        <v>1132</v>
      </c>
      <c r="E615" s="21" t="s">
        <v>265</v>
      </c>
      <c r="F615" s="21" t="s">
        <v>9</v>
      </c>
      <c r="G615" s="21" t="s">
        <v>22</v>
      </c>
      <c r="H615" s="21" t="s">
        <v>11</v>
      </c>
      <c r="J615" s="20">
        <v>1500</v>
      </c>
      <c r="K615" s="22" t="s">
        <v>674</v>
      </c>
      <c r="L615" s="18" t="s">
        <v>394</v>
      </c>
      <c r="N615" s="29" t="s">
        <v>6850</v>
      </c>
      <c r="O615" s="21" t="s">
        <v>675</v>
      </c>
      <c r="P615" s="21" t="s">
        <v>3961</v>
      </c>
    </row>
    <row r="616" spans="1:17" s="18" customFormat="1" ht="32" x14ac:dyDescent="0.2">
      <c r="A616" s="20">
        <v>419</v>
      </c>
      <c r="B616" s="21" t="s">
        <v>4915</v>
      </c>
      <c r="C616" s="21" t="s">
        <v>4197</v>
      </c>
      <c r="D616" s="21" t="s">
        <v>902</v>
      </c>
      <c r="E616" s="21" t="s">
        <v>265</v>
      </c>
      <c r="F616" s="21" t="s">
        <v>9</v>
      </c>
      <c r="G616" s="21" t="s">
        <v>22</v>
      </c>
      <c r="H616" s="21" t="s">
        <v>11</v>
      </c>
      <c r="J616" s="20">
        <v>1500</v>
      </c>
      <c r="K616" s="22" t="s">
        <v>674</v>
      </c>
      <c r="L616" s="21" t="s">
        <v>16</v>
      </c>
      <c r="N616" s="29" t="s">
        <v>6851</v>
      </c>
      <c r="O616" s="21" t="s">
        <v>675</v>
      </c>
      <c r="P616" s="21" t="s">
        <v>903</v>
      </c>
      <c r="Q616" s="21"/>
    </row>
    <row r="617" spans="1:17" s="18" customFormat="1" ht="32" x14ac:dyDescent="0.2">
      <c r="A617" s="20">
        <v>420</v>
      </c>
      <c r="B617" s="21" t="s">
        <v>4916</v>
      </c>
      <c r="C617" s="21" t="s">
        <v>4195</v>
      </c>
      <c r="D617" s="21" t="s">
        <v>604</v>
      </c>
      <c r="E617" s="21" t="s">
        <v>672</v>
      </c>
      <c r="F617" s="21" t="s">
        <v>9</v>
      </c>
      <c r="G617" s="21" t="s">
        <v>22</v>
      </c>
      <c r="H617" s="21" t="s">
        <v>11</v>
      </c>
      <c r="J617" s="20">
        <v>1500</v>
      </c>
      <c r="K617" s="22" t="s">
        <v>674</v>
      </c>
      <c r="L617" s="21" t="s">
        <v>24</v>
      </c>
      <c r="N617" s="29" t="s">
        <v>6852</v>
      </c>
      <c r="O617" s="21" t="s">
        <v>675</v>
      </c>
      <c r="P617" s="21" t="s">
        <v>673</v>
      </c>
      <c r="Q617" s="21"/>
    </row>
    <row r="618" spans="1:17" s="18" customFormat="1" ht="84" x14ac:dyDescent="0.2">
      <c r="A618" s="20">
        <v>1820</v>
      </c>
      <c r="B618" s="21" t="s">
        <v>5932</v>
      </c>
      <c r="C618" s="21" t="s">
        <v>4405</v>
      </c>
      <c r="D618" s="21" t="s">
        <v>4921</v>
      </c>
      <c r="E618" s="21" t="s">
        <v>241</v>
      </c>
      <c r="F618" s="21" t="s">
        <v>9</v>
      </c>
      <c r="G618" s="21" t="s">
        <v>4922</v>
      </c>
      <c r="H618" s="21" t="s">
        <v>19</v>
      </c>
      <c r="J618" s="20">
        <v>1500</v>
      </c>
      <c r="L618" s="21" t="s">
        <v>38</v>
      </c>
      <c r="N618" s="29" t="s">
        <v>6840</v>
      </c>
      <c r="O618" s="21" t="s">
        <v>4924</v>
      </c>
      <c r="P618" s="21" t="s">
        <v>4923</v>
      </c>
    </row>
    <row r="619" spans="1:17" s="18" customFormat="1" ht="48" x14ac:dyDescent="0.2">
      <c r="A619" s="20">
        <v>464</v>
      </c>
      <c r="B619" s="21" t="s">
        <v>4930</v>
      </c>
      <c r="C619" s="21" t="s">
        <v>4197</v>
      </c>
      <c r="D619" s="21" t="s">
        <v>2535</v>
      </c>
      <c r="F619" s="21" t="s">
        <v>9</v>
      </c>
      <c r="G619" s="21" t="s">
        <v>22</v>
      </c>
      <c r="H619" s="21" t="s">
        <v>11</v>
      </c>
      <c r="J619" s="20">
        <v>1501</v>
      </c>
      <c r="K619" s="22" t="s">
        <v>2537</v>
      </c>
      <c r="L619" s="21" t="s">
        <v>8</v>
      </c>
      <c r="N619" s="29" t="s">
        <v>8367</v>
      </c>
      <c r="O619" s="21" t="s">
        <v>2538</v>
      </c>
      <c r="P619" s="21" t="s">
        <v>2536</v>
      </c>
      <c r="Q619" s="21"/>
    </row>
    <row r="620" spans="1:17" s="18" customFormat="1" ht="48" x14ac:dyDescent="0.2">
      <c r="A620" s="20">
        <v>421</v>
      </c>
      <c r="B620" s="21" t="s">
        <v>4622</v>
      </c>
      <c r="C620" s="21" t="s">
        <v>4197</v>
      </c>
      <c r="D620" s="21" t="s">
        <v>3812</v>
      </c>
      <c r="E620" s="21" t="s">
        <v>265</v>
      </c>
      <c r="F620" s="21" t="s">
        <v>9</v>
      </c>
      <c r="G620" s="21" t="s">
        <v>22</v>
      </c>
      <c r="H620" s="21" t="s">
        <v>11</v>
      </c>
      <c r="J620" s="20">
        <v>1501</v>
      </c>
      <c r="K620" s="22" t="s">
        <v>3814</v>
      </c>
      <c r="L620" s="21" t="s">
        <v>8</v>
      </c>
      <c r="N620" s="29" t="s">
        <v>6855</v>
      </c>
      <c r="O620" s="21" t="s">
        <v>675</v>
      </c>
      <c r="P620" s="21" t="s">
        <v>3813</v>
      </c>
      <c r="Q620" s="21"/>
    </row>
    <row r="621" spans="1:17" s="18" customFormat="1" ht="48" x14ac:dyDescent="0.2">
      <c r="A621" s="20">
        <v>1703</v>
      </c>
      <c r="B621" s="21" t="s">
        <v>6365</v>
      </c>
      <c r="C621" s="21" t="s">
        <v>4283</v>
      </c>
      <c r="D621" s="21" t="s">
        <v>4942</v>
      </c>
      <c r="F621" s="21" t="s">
        <v>9</v>
      </c>
      <c r="G621" s="21" t="s">
        <v>4943</v>
      </c>
      <c r="H621" s="21" t="s">
        <v>439</v>
      </c>
      <c r="J621" s="20">
        <v>1501</v>
      </c>
      <c r="K621" s="22" t="s">
        <v>4945</v>
      </c>
      <c r="L621" s="21" t="s">
        <v>8</v>
      </c>
      <c r="N621" s="29" t="s">
        <v>6856</v>
      </c>
      <c r="O621" s="21" t="s">
        <v>4946</v>
      </c>
      <c r="P621" s="21" t="s">
        <v>4944</v>
      </c>
      <c r="Q621" s="21"/>
    </row>
    <row r="622" spans="1:17" s="18" customFormat="1" ht="112" x14ac:dyDescent="0.2">
      <c r="A622" s="20">
        <v>872</v>
      </c>
      <c r="B622" s="21" t="s">
        <v>5836</v>
      </c>
      <c r="C622" s="21" t="s">
        <v>4283</v>
      </c>
      <c r="D622" s="21" t="s">
        <v>67</v>
      </c>
      <c r="E622" s="21" t="s">
        <v>49</v>
      </c>
      <c r="F622" s="21" t="s">
        <v>9</v>
      </c>
      <c r="G622" s="21" t="s">
        <v>250</v>
      </c>
      <c r="H622" s="21" t="s">
        <v>11</v>
      </c>
      <c r="J622" s="20">
        <v>1501</v>
      </c>
      <c r="K622" s="22" t="s">
        <v>2994</v>
      </c>
      <c r="L622" s="21" t="s">
        <v>8</v>
      </c>
      <c r="N622" s="29" t="s">
        <v>8368</v>
      </c>
      <c r="O622" s="21" t="s">
        <v>2995</v>
      </c>
      <c r="P622" s="21" t="s">
        <v>2993</v>
      </c>
      <c r="Q622" s="21"/>
    </row>
    <row r="623" spans="1:17" s="18" customFormat="1" ht="56" x14ac:dyDescent="0.2">
      <c r="A623" s="20">
        <v>86</v>
      </c>
      <c r="B623" s="21" t="s">
        <v>4670</v>
      </c>
      <c r="C623" s="21" t="s">
        <v>4685</v>
      </c>
      <c r="D623" s="21" t="s">
        <v>613</v>
      </c>
      <c r="F623" s="21" t="s">
        <v>9</v>
      </c>
      <c r="G623" s="21" t="s">
        <v>59</v>
      </c>
      <c r="H623" s="21" t="s">
        <v>11</v>
      </c>
      <c r="J623" s="20">
        <v>1501</v>
      </c>
      <c r="K623" s="22" t="s">
        <v>615</v>
      </c>
      <c r="L623" s="21" t="s">
        <v>8</v>
      </c>
      <c r="M623" s="21" t="s">
        <v>446</v>
      </c>
      <c r="N623" s="29" t="s">
        <v>6857</v>
      </c>
      <c r="O623" s="21" t="s">
        <v>616</v>
      </c>
      <c r="P623" s="21" t="s">
        <v>614</v>
      </c>
      <c r="Q623" s="21"/>
    </row>
    <row r="624" spans="1:17" s="18" customFormat="1" ht="32" x14ac:dyDescent="0.2">
      <c r="A624" s="20">
        <v>405</v>
      </c>
      <c r="B624" s="21" t="s">
        <v>6229</v>
      </c>
      <c r="C624" s="21" t="s">
        <v>4592</v>
      </c>
      <c r="D624" s="21" t="s">
        <v>549</v>
      </c>
      <c r="E624" s="21" t="s">
        <v>108</v>
      </c>
      <c r="F624" s="21" t="s">
        <v>9</v>
      </c>
      <c r="G624" s="21" t="s">
        <v>22</v>
      </c>
      <c r="H624" s="21" t="s">
        <v>11</v>
      </c>
      <c r="J624" s="20">
        <v>1501</v>
      </c>
      <c r="K624" s="22" t="s">
        <v>2747</v>
      </c>
      <c r="L624" s="18" t="s">
        <v>394</v>
      </c>
      <c r="N624" s="29" t="s">
        <v>6858</v>
      </c>
      <c r="O624" s="21" t="s">
        <v>8072</v>
      </c>
      <c r="P624" s="21" t="s">
        <v>2746</v>
      </c>
      <c r="Q624" s="21"/>
    </row>
    <row r="625" spans="1:17" s="18" customFormat="1" ht="32" x14ac:dyDescent="0.2">
      <c r="A625" s="20">
        <v>404</v>
      </c>
      <c r="B625" s="21" t="s">
        <v>4927</v>
      </c>
      <c r="C625" s="21" t="s">
        <v>4246</v>
      </c>
      <c r="D625" s="21" t="s">
        <v>779</v>
      </c>
      <c r="F625" s="21" t="s">
        <v>9</v>
      </c>
      <c r="G625" s="21" t="s">
        <v>22</v>
      </c>
      <c r="H625" s="21" t="s">
        <v>11</v>
      </c>
      <c r="J625" s="20">
        <v>1501</v>
      </c>
      <c r="K625" s="22" t="s">
        <v>781</v>
      </c>
      <c r="L625" s="21" t="s">
        <v>24</v>
      </c>
      <c r="N625" s="29" t="s">
        <v>6859</v>
      </c>
      <c r="O625" s="21" t="s">
        <v>115</v>
      </c>
      <c r="P625" s="21" t="s">
        <v>780</v>
      </c>
      <c r="Q625" s="21"/>
    </row>
    <row r="626" spans="1:17" s="18" customFormat="1" ht="48" x14ac:dyDescent="0.2">
      <c r="A626" s="20">
        <v>694</v>
      </c>
      <c r="B626" s="21" t="s">
        <v>4932</v>
      </c>
      <c r="C626" s="21" t="s">
        <v>4197</v>
      </c>
      <c r="D626" s="21" t="s">
        <v>3379</v>
      </c>
      <c r="F626" s="21" t="s">
        <v>9</v>
      </c>
      <c r="G626" s="21" t="s">
        <v>22</v>
      </c>
      <c r="H626" s="21" t="s">
        <v>11</v>
      </c>
      <c r="J626" s="20">
        <v>1501</v>
      </c>
      <c r="K626" s="22" t="s">
        <v>3575</v>
      </c>
      <c r="L626" s="21" t="s">
        <v>24</v>
      </c>
      <c r="N626" s="29" t="s">
        <v>6860</v>
      </c>
      <c r="O626" s="21" t="s">
        <v>115</v>
      </c>
      <c r="P626" s="21" t="s">
        <v>3574</v>
      </c>
      <c r="Q626" s="21"/>
    </row>
    <row r="627" spans="1:17" s="18" customFormat="1" ht="56" x14ac:dyDescent="0.2">
      <c r="A627" s="20">
        <v>1165</v>
      </c>
      <c r="B627" s="21" t="s">
        <v>4936</v>
      </c>
      <c r="C627" s="21" t="s">
        <v>4197</v>
      </c>
      <c r="D627" s="21" t="s">
        <v>130</v>
      </c>
      <c r="E627" s="21" t="s">
        <v>13</v>
      </c>
      <c r="F627" s="21" t="s">
        <v>9</v>
      </c>
      <c r="G627" s="21" t="s">
        <v>4937</v>
      </c>
      <c r="H627" s="21" t="s">
        <v>47</v>
      </c>
      <c r="I627" s="18" t="s">
        <v>87</v>
      </c>
      <c r="J627" s="20">
        <v>1501</v>
      </c>
      <c r="K627" s="22" t="s">
        <v>4938</v>
      </c>
      <c r="L627" s="21" t="s">
        <v>16</v>
      </c>
      <c r="N627" s="29" t="s">
        <v>8369</v>
      </c>
      <c r="O627" s="21" t="s">
        <v>231</v>
      </c>
      <c r="P627" s="21" t="s">
        <v>230</v>
      </c>
      <c r="Q627" s="21"/>
    </row>
    <row r="628" spans="1:17" s="18" customFormat="1" ht="32" x14ac:dyDescent="0.2">
      <c r="A628" s="20">
        <v>406</v>
      </c>
      <c r="B628" s="21" t="s">
        <v>6110</v>
      </c>
      <c r="C628" s="21" t="s">
        <v>4246</v>
      </c>
      <c r="D628" s="21" t="s">
        <v>2270</v>
      </c>
      <c r="E628" s="21" t="s">
        <v>1971</v>
      </c>
      <c r="F628" s="21" t="s">
        <v>9</v>
      </c>
      <c r="G628" s="21" t="s">
        <v>22</v>
      </c>
      <c r="H628" s="21" t="s">
        <v>11</v>
      </c>
      <c r="J628" s="20">
        <v>1501</v>
      </c>
      <c r="K628" s="22" t="s">
        <v>2272</v>
      </c>
      <c r="L628" s="21" t="s">
        <v>24</v>
      </c>
      <c r="N628" s="29" t="s">
        <v>6861</v>
      </c>
      <c r="O628" s="21" t="s">
        <v>115</v>
      </c>
      <c r="P628" s="21" t="s">
        <v>2271</v>
      </c>
      <c r="Q628" s="21"/>
    </row>
    <row r="629" spans="1:17" s="18" customFormat="1" ht="42" x14ac:dyDescent="0.2">
      <c r="A629" s="20">
        <v>407</v>
      </c>
      <c r="B629" s="21" t="s">
        <v>4928</v>
      </c>
      <c r="C629" s="21" t="s">
        <v>4283</v>
      </c>
      <c r="D629" s="21" t="s">
        <v>112</v>
      </c>
      <c r="E629" s="21" t="s">
        <v>108</v>
      </c>
      <c r="F629" s="21" t="s">
        <v>9</v>
      </c>
      <c r="G629" s="21" t="s">
        <v>22</v>
      </c>
      <c r="H629" s="21" t="s">
        <v>11</v>
      </c>
      <c r="J629" s="20">
        <v>1501</v>
      </c>
      <c r="K629" s="22" t="s">
        <v>114</v>
      </c>
      <c r="L629" s="21" t="s">
        <v>8</v>
      </c>
      <c r="N629" s="29" t="s">
        <v>7736</v>
      </c>
      <c r="O629" s="21" t="s">
        <v>115</v>
      </c>
      <c r="P629" s="21" t="s">
        <v>113</v>
      </c>
      <c r="Q629" s="21"/>
    </row>
    <row r="630" spans="1:17" s="18" customFormat="1" ht="32" x14ac:dyDescent="0.2">
      <c r="A630" s="20">
        <v>409</v>
      </c>
      <c r="B630" s="21" t="s">
        <v>6320</v>
      </c>
      <c r="C630" s="21" t="s">
        <v>4195</v>
      </c>
      <c r="D630" s="21" t="s">
        <v>3049</v>
      </c>
      <c r="E630" s="21" t="s">
        <v>237</v>
      </c>
      <c r="F630" s="21" t="s">
        <v>9</v>
      </c>
      <c r="G630" s="21" t="s">
        <v>22</v>
      </c>
      <c r="H630" s="21" t="s">
        <v>11</v>
      </c>
      <c r="J630" s="20">
        <v>1501</v>
      </c>
      <c r="K630" s="22" t="s">
        <v>3051</v>
      </c>
      <c r="L630" s="21" t="s">
        <v>24</v>
      </c>
      <c r="N630" s="29" t="s">
        <v>6862</v>
      </c>
      <c r="O630" s="21" t="s">
        <v>1608</v>
      </c>
      <c r="P630" s="21" t="s">
        <v>3050</v>
      </c>
      <c r="Q630" s="21"/>
    </row>
    <row r="631" spans="1:17" s="18" customFormat="1" ht="32" x14ac:dyDescent="0.2">
      <c r="A631" s="20">
        <v>408</v>
      </c>
      <c r="B631" s="21" t="s">
        <v>4929</v>
      </c>
      <c r="C631" s="21" t="s">
        <v>4197</v>
      </c>
      <c r="D631" s="21" t="s">
        <v>1553</v>
      </c>
      <c r="E631" s="21" t="s">
        <v>336</v>
      </c>
      <c r="F631" s="21" t="s">
        <v>9</v>
      </c>
      <c r="G631" s="21" t="s">
        <v>22</v>
      </c>
      <c r="H631" s="21" t="s">
        <v>11</v>
      </c>
      <c r="J631" s="20">
        <v>1501</v>
      </c>
      <c r="K631" s="22" t="s">
        <v>3723</v>
      </c>
      <c r="L631" s="21" t="s">
        <v>8</v>
      </c>
      <c r="M631" s="21" t="s">
        <v>35</v>
      </c>
      <c r="N631" s="29" t="s">
        <v>6863</v>
      </c>
      <c r="O631" s="21" t="s">
        <v>1608</v>
      </c>
      <c r="P631" s="21" t="s">
        <v>3722</v>
      </c>
      <c r="Q631" s="21"/>
    </row>
    <row r="632" spans="1:17" s="18" customFormat="1" ht="70" x14ac:dyDescent="0.2">
      <c r="A632" s="20">
        <v>87</v>
      </c>
      <c r="B632" s="21" t="s">
        <v>4925</v>
      </c>
      <c r="C632" s="21" t="s">
        <v>4197</v>
      </c>
      <c r="D632" s="21" t="s">
        <v>7810</v>
      </c>
      <c r="F632" s="21" t="s">
        <v>9</v>
      </c>
      <c r="G632" s="21" t="s">
        <v>59</v>
      </c>
      <c r="H632" s="21" t="s">
        <v>11</v>
      </c>
      <c r="J632" s="20">
        <v>1501</v>
      </c>
      <c r="K632" s="22" t="s">
        <v>2398</v>
      </c>
      <c r="L632" s="21" t="s">
        <v>16</v>
      </c>
      <c r="N632" s="29" t="s">
        <v>8370</v>
      </c>
      <c r="O632" s="21" t="s">
        <v>616</v>
      </c>
      <c r="P632" s="21" t="s">
        <v>2397</v>
      </c>
    </row>
    <row r="633" spans="1:17" s="18" customFormat="1" ht="154" x14ac:dyDescent="0.2">
      <c r="A633" s="20">
        <v>1104</v>
      </c>
      <c r="B633" s="21" t="s">
        <v>6061</v>
      </c>
      <c r="C633" s="21" t="s">
        <v>4195</v>
      </c>
      <c r="D633" s="21" t="s">
        <v>2085</v>
      </c>
      <c r="E633" s="21" t="s">
        <v>643</v>
      </c>
      <c r="F633" s="21" t="s">
        <v>9</v>
      </c>
      <c r="G633" s="21" t="s">
        <v>1162</v>
      </c>
      <c r="H633" s="21" t="s">
        <v>19</v>
      </c>
      <c r="J633" s="20">
        <v>1501</v>
      </c>
      <c r="K633" s="22" t="s">
        <v>2087</v>
      </c>
      <c r="L633" s="21" t="s">
        <v>16</v>
      </c>
      <c r="N633" s="29" t="s">
        <v>6864</v>
      </c>
      <c r="O633" s="21" t="s">
        <v>2088</v>
      </c>
      <c r="P633" s="21" t="s">
        <v>2086</v>
      </c>
      <c r="Q633" s="21"/>
    </row>
    <row r="634" spans="1:17" s="18" customFormat="1" ht="32" x14ac:dyDescent="0.2">
      <c r="A634" s="20">
        <v>410</v>
      </c>
      <c r="B634" s="21" t="s">
        <v>5968</v>
      </c>
      <c r="C634" s="21" t="s">
        <v>4232</v>
      </c>
      <c r="D634" s="21" t="s">
        <v>1660</v>
      </c>
      <c r="E634" s="21" t="s">
        <v>108</v>
      </c>
      <c r="F634" s="21" t="s">
        <v>9</v>
      </c>
      <c r="G634" s="21" t="s">
        <v>22</v>
      </c>
      <c r="H634" s="21" t="s">
        <v>11</v>
      </c>
      <c r="J634" s="20">
        <v>1501</v>
      </c>
      <c r="K634" s="22" t="s">
        <v>1662</v>
      </c>
      <c r="L634" s="21" t="s">
        <v>8</v>
      </c>
      <c r="N634" s="29" t="s">
        <v>6865</v>
      </c>
      <c r="O634" s="21" t="s">
        <v>1608</v>
      </c>
      <c r="P634" s="21" t="s">
        <v>1661</v>
      </c>
      <c r="Q634" s="21"/>
    </row>
    <row r="635" spans="1:17" s="18" customFormat="1" ht="84" x14ac:dyDescent="0.2">
      <c r="A635" s="20">
        <v>870</v>
      </c>
      <c r="B635" s="21" t="s">
        <v>4933</v>
      </c>
      <c r="C635" s="21" t="s">
        <v>4197</v>
      </c>
      <c r="D635" s="21" t="s">
        <v>130</v>
      </c>
      <c r="E635" s="21" t="s">
        <v>307</v>
      </c>
      <c r="F635" s="21" t="s">
        <v>9</v>
      </c>
      <c r="G635" s="21" t="s">
        <v>8222</v>
      </c>
      <c r="H635" s="21" t="s">
        <v>11</v>
      </c>
      <c r="J635" s="20">
        <v>1501</v>
      </c>
      <c r="K635" s="22" t="s">
        <v>2369</v>
      </c>
      <c r="L635" s="21" t="s">
        <v>8</v>
      </c>
      <c r="N635" s="29" t="s">
        <v>6866</v>
      </c>
      <c r="O635" s="21" t="s">
        <v>4934</v>
      </c>
      <c r="P635" s="21" t="s">
        <v>2368</v>
      </c>
      <c r="Q635" s="21"/>
    </row>
    <row r="636" spans="1:17" s="18" customFormat="1" ht="42" x14ac:dyDescent="0.2">
      <c r="A636" s="20">
        <v>325</v>
      </c>
      <c r="B636" s="21" t="s">
        <v>4926</v>
      </c>
      <c r="C636" s="21" t="s">
        <v>4342</v>
      </c>
      <c r="D636" s="21" t="s">
        <v>965</v>
      </c>
      <c r="E636" s="21" t="s">
        <v>265</v>
      </c>
      <c r="F636" s="21" t="s">
        <v>9</v>
      </c>
      <c r="G636" s="21" t="s">
        <v>22</v>
      </c>
      <c r="H636" s="21" t="s">
        <v>11</v>
      </c>
      <c r="J636" s="20">
        <v>1501</v>
      </c>
      <c r="K636" s="22" t="s">
        <v>967</v>
      </c>
      <c r="L636" s="21" t="s">
        <v>8</v>
      </c>
      <c r="N636" s="29" t="s">
        <v>6867</v>
      </c>
      <c r="O636" s="21" t="s">
        <v>968</v>
      </c>
      <c r="P636" s="21" t="s">
        <v>966</v>
      </c>
      <c r="Q636" s="21"/>
    </row>
    <row r="637" spans="1:17" s="18" customFormat="1" ht="32" x14ac:dyDescent="0.2">
      <c r="A637" s="20">
        <v>444</v>
      </c>
      <c r="B637" s="21" t="s">
        <v>6185</v>
      </c>
      <c r="C637" s="21" t="s">
        <v>4246</v>
      </c>
      <c r="D637" s="21" t="s">
        <v>2561</v>
      </c>
      <c r="E637" s="21" t="s">
        <v>49</v>
      </c>
      <c r="F637" s="21" t="s">
        <v>9</v>
      </c>
      <c r="G637" s="21" t="s">
        <v>22</v>
      </c>
      <c r="H637" s="21" t="s">
        <v>11</v>
      </c>
      <c r="J637" s="20">
        <v>1501</v>
      </c>
      <c r="K637" s="22" t="s">
        <v>1603</v>
      </c>
      <c r="L637" s="21" t="s">
        <v>24</v>
      </c>
      <c r="N637" s="29" t="s">
        <v>6868</v>
      </c>
      <c r="O637" s="21" t="s">
        <v>387</v>
      </c>
      <c r="P637" s="21" t="s">
        <v>2562</v>
      </c>
      <c r="Q637" s="21"/>
    </row>
    <row r="638" spans="1:17" s="18" customFormat="1" ht="280" x14ac:dyDescent="0.2">
      <c r="A638" s="20">
        <v>1167</v>
      </c>
      <c r="B638" s="21" t="s">
        <v>5947</v>
      </c>
      <c r="C638" s="21" t="s">
        <v>4246</v>
      </c>
      <c r="D638" s="21" t="s">
        <v>1600</v>
      </c>
      <c r="E638" s="21" t="s">
        <v>108</v>
      </c>
      <c r="F638" s="21" t="s">
        <v>9</v>
      </c>
      <c r="G638" s="21" t="s">
        <v>1601</v>
      </c>
      <c r="H638" s="21" t="s">
        <v>19</v>
      </c>
      <c r="J638" s="20">
        <v>1501</v>
      </c>
      <c r="K638" s="22" t="s">
        <v>1603</v>
      </c>
      <c r="L638" s="21" t="s">
        <v>8</v>
      </c>
      <c r="M638" s="21" t="s">
        <v>1605</v>
      </c>
      <c r="N638" s="29" t="s">
        <v>8371</v>
      </c>
      <c r="O638" s="21" t="s">
        <v>1604</v>
      </c>
      <c r="P638" s="21" t="s">
        <v>1602</v>
      </c>
      <c r="Q638" s="21"/>
    </row>
    <row r="639" spans="1:17" s="18" customFormat="1" ht="48" x14ac:dyDescent="0.2">
      <c r="A639" s="20">
        <v>486</v>
      </c>
      <c r="B639" s="21" t="s">
        <v>4931</v>
      </c>
      <c r="C639" s="21" t="s">
        <v>4195</v>
      </c>
      <c r="D639" s="21" t="s">
        <v>285</v>
      </c>
      <c r="F639" s="21" t="s">
        <v>9</v>
      </c>
      <c r="G639" s="21" t="s">
        <v>22</v>
      </c>
      <c r="H639" s="21" t="s">
        <v>11</v>
      </c>
      <c r="J639" s="20">
        <v>1501</v>
      </c>
      <c r="K639" s="22" t="s">
        <v>1219</v>
      </c>
      <c r="L639" s="21" t="s">
        <v>24</v>
      </c>
      <c r="N639" s="29" t="s">
        <v>6869</v>
      </c>
      <c r="O639" s="21" t="s">
        <v>1220</v>
      </c>
      <c r="P639" s="21" t="s">
        <v>1218</v>
      </c>
    </row>
    <row r="640" spans="1:17" s="18" customFormat="1" ht="32" x14ac:dyDescent="0.2">
      <c r="A640" s="20">
        <v>1164</v>
      </c>
      <c r="B640" s="21" t="s">
        <v>4935</v>
      </c>
      <c r="C640" s="21" t="s">
        <v>4195</v>
      </c>
      <c r="D640" s="21" t="s">
        <v>123</v>
      </c>
      <c r="E640" s="21" t="s">
        <v>49</v>
      </c>
      <c r="F640" s="21" t="s">
        <v>9</v>
      </c>
      <c r="G640" s="21" t="s">
        <v>124</v>
      </c>
      <c r="H640" s="21" t="s">
        <v>47</v>
      </c>
      <c r="J640" s="20">
        <v>1501</v>
      </c>
      <c r="L640" s="21" t="s">
        <v>38</v>
      </c>
      <c r="N640" s="29" t="s">
        <v>7811</v>
      </c>
      <c r="O640" s="21" t="s">
        <v>126</v>
      </c>
      <c r="P640" s="21" t="s">
        <v>125</v>
      </c>
      <c r="Q640" s="21"/>
    </row>
    <row r="641" spans="1:17" s="18" customFormat="1" ht="98" x14ac:dyDescent="0.2">
      <c r="A641" s="20">
        <v>1166</v>
      </c>
      <c r="B641" s="21" t="s">
        <v>6121</v>
      </c>
      <c r="C641" s="21" t="s">
        <v>4246</v>
      </c>
      <c r="D641" s="21" t="s">
        <v>67</v>
      </c>
      <c r="E641" s="21" t="s">
        <v>108</v>
      </c>
      <c r="F641" s="21" t="s">
        <v>9</v>
      </c>
      <c r="G641" s="21" t="s">
        <v>2306</v>
      </c>
      <c r="H641" s="21" t="s">
        <v>19</v>
      </c>
      <c r="J641" s="20">
        <v>1501</v>
      </c>
      <c r="L641" s="21" t="s">
        <v>38</v>
      </c>
      <c r="N641" s="29" t="s">
        <v>6853</v>
      </c>
      <c r="O641" s="21" t="s">
        <v>2308</v>
      </c>
      <c r="P641" s="21" t="s">
        <v>2307</v>
      </c>
      <c r="Q641" s="21"/>
    </row>
    <row r="642" spans="1:17" s="18" customFormat="1" ht="42" x14ac:dyDescent="0.2">
      <c r="A642" s="20">
        <v>1642</v>
      </c>
      <c r="B642" s="21" t="s">
        <v>6482</v>
      </c>
      <c r="C642" s="21" t="s">
        <v>4417</v>
      </c>
      <c r="E642" s="21" t="s">
        <v>4939</v>
      </c>
      <c r="F642" s="21" t="s">
        <v>9</v>
      </c>
      <c r="G642" s="21" t="s">
        <v>8222</v>
      </c>
      <c r="H642" s="21" t="s">
        <v>11</v>
      </c>
      <c r="J642" s="20">
        <v>1501</v>
      </c>
      <c r="L642" s="21" t="s">
        <v>38</v>
      </c>
      <c r="N642" s="29" t="s">
        <v>6854</v>
      </c>
      <c r="O642" s="21" t="s">
        <v>4941</v>
      </c>
      <c r="P642" s="21" t="s">
        <v>4940</v>
      </c>
      <c r="Q642" s="21"/>
    </row>
    <row r="643" spans="1:17" s="18" customFormat="1" ht="42" x14ac:dyDescent="0.2">
      <c r="A643" s="20">
        <v>523</v>
      </c>
      <c r="B643" s="21" t="s">
        <v>4954</v>
      </c>
      <c r="C643" s="21" t="s">
        <v>4197</v>
      </c>
      <c r="D643" s="21" t="s">
        <v>1931</v>
      </c>
      <c r="E643" s="21" t="s">
        <v>462</v>
      </c>
      <c r="F643" s="21" t="s">
        <v>9</v>
      </c>
      <c r="G643" s="21" t="s">
        <v>22</v>
      </c>
      <c r="H643" s="21" t="s">
        <v>11</v>
      </c>
      <c r="J643" s="20">
        <v>1502</v>
      </c>
      <c r="K643" s="22" t="s">
        <v>1933</v>
      </c>
      <c r="L643" s="21" t="s">
        <v>16</v>
      </c>
      <c r="N643" s="29" t="s">
        <v>6871</v>
      </c>
      <c r="O643" s="21" t="s">
        <v>1934</v>
      </c>
      <c r="P643" s="21" t="s">
        <v>1932</v>
      </c>
      <c r="Q643" s="21"/>
    </row>
    <row r="644" spans="1:17" s="18" customFormat="1" ht="42" x14ac:dyDescent="0.2">
      <c r="A644" s="20">
        <v>524</v>
      </c>
      <c r="B644" s="21" t="s">
        <v>4954</v>
      </c>
      <c r="C644" s="21" t="s">
        <v>4195</v>
      </c>
      <c r="D644" s="21" t="s">
        <v>1931</v>
      </c>
      <c r="E644" s="21" t="s">
        <v>462</v>
      </c>
      <c r="F644" s="21" t="s">
        <v>9</v>
      </c>
      <c r="G644" s="21" t="s">
        <v>22</v>
      </c>
      <c r="H644" s="21" t="s">
        <v>11</v>
      </c>
      <c r="J644" s="20">
        <v>1502</v>
      </c>
      <c r="K644" s="22" t="s">
        <v>1933</v>
      </c>
      <c r="L644" s="21" t="s">
        <v>16</v>
      </c>
      <c r="N644" s="29" t="s">
        <v>6871</v>
      </c>
      <c r="O644" s="21" t="s">
        <v>1934</v>
      </c>
      <c r="P644" s="21" t="s">
        <v>1932</v>
      </c>
      <c r="Q644" s="21"/>
    </row>
    <row r="645" spans="1:17" s="18" customFormat="1" ht="42" x14ac:dyDescent="0.2">
      <c r="A645" s="20">
        <v>525</v>
      </c>
      <c r="B645" s="21" t="s">
        <v>4954</v>
      </c>
      <c r="C645" s="21" t="s">
        <v>4229</v>
      </c>
      <c r="D645" s="21" t="s">
        <v>1931</v>
      </c>
      <c r="E645" s="21" t="s">
        <v>462</v>
      </c>
      <c r="F645" s="21" t="s">
        <v>9</v>
      </c>
      <c r="G645" s="21" t="s">
        <v>22</v>
      </c>
      <c r="H645" s="21" t="s">
        <v>11</v>
      </c>
      <c r="J645" s="20">
        <v>1502</v>
      </c>
      <c r="K645" s="22" t="s">
        <v>1933</v>
      </c>
      <c r="L645" s="21" t="s">
        <v>16</v>
      </c>
      <c r="N645" s="29" t="s">
        <v>6871</v>
      </c>
      <c r="O645" s="21" t="s">
        <v>1934</v>
      </c>
      <c r="P645" s="21" t="s">
        <v>1932</v>
      </c>
      <c r="Q645" s="21"/>
    </row>
    <row r="646" spans="1:17" s="18" customFormat="1" ht="32" x14ac:dyDescent="0.2">
      <c r="A646" s="20">
        <v>517</v>
      </c>
      <c r="B646" s="21" t="s">
        <v>4953</v>
      </c>
      <c r="C646" s="21" t="s">
        <v>4627</v>
      </c>
      <c r="E646" s="21" t="s">
        <v>716</v>
      </c>
      <c r="F646" s="21" t="s">
        <v>9</v>
      </c>
      <c r="G646" s="21" t="s">
        <v>22</v>
      </c>
      <c r="H646" s="21" t="s">
        <v>11</v>
      </c>
      <c r="J646" s="20">
        <v>1502</v>
      </c>
      <c r="K646" s="22" t="s">
        <v>718</v>
      </c>
      <c r="L646" s="18" t="s">
        <v>394</v>
      </c>
      <c r="N646" s="29" t="s">
        <v>6872</v>
      </c>
      <c r="O646" s="21" t="s">
        <v>353</v>
      </c>
      <c r="P646" s="21" t="s">
        <v>717</v>
      </c>
      <c r="Q646" s="21"/>
    </row>
    <row r="647" spans="1:17" s="18" customFormat="1" ht="32" x14ac:dyDescent="0.2">
      <c r="A647" s="20">
        <v>332</v>
      </c>
      <c r="B647" s="21" t="s">
        <v>6271</v>
      </c>
      <c r="C647" s="21" t="s">
        <v>4195</v>
      </c>
      <c r="D647" s="21" t="s">
        <v>735</v>
      </c>
      <c r="E647" s="21" t="s">
        <v>1270</v>
      </c>
      <c r="F647" s="21" t="s">
        <v>9</v>
      </c>
      <c r="G647" s="21" t="s">
        <v>22</v>
      </c>
      <c r="H647" s="21" t="s">
        <v>11</v>
      </c>
      <c r="J647" s="20">
        <v>1502</v>
      </c>
      <c r="K647" s="22" t="s">
        <v>2870</v>
      </c>
      <c r="L647" s="21" t="s">
        <v>24</v>
      </c>
      <c r="N647" s="29" t="s">
        <v>6873</v>
      </c>
      <c r="O647" s="21" t="s">
        <v>868</v>
      </c>
      <c r="P647" s="21" t="s">
        <v>2869</v>
      </c>
      <c r="Q647" s="21"/>
    </row>
    <row r="648" spans="1:17" s="18" customFormat="1" ht="70" x14ac:dyDescent="0.2">
      <c r="A648" s="20">
        <v>871</v>
      </c>
      <c r="B648" s="21" t="s">
        <v>4626</v>
      </c>
      <c r="C648" s="21" t="s">
        <v>4197</v>
      </c>
      <c r="D648" s="21" t="s">
        <v>770</v>
      </c>
      <c r="E648" s="21" t="s">
        <v>32</v>
      </c>
      <c r="F648" s="21" t="s">
        <v>9</v>
      </c>
      <c r="G648" s="21" t="s">
        <v>250</v>
      </c>
      <c r="H648" s="21" t="s">
        <v>11</v>
      </c>
      <c r="J648" s="20">
        <v>1502</v>
      </c>
      <c r="K648" s="22" t="s">
        <v>772</v>
      </c>
      <c r="L648" s="21" t="s">
        <v>8</v>
      </c>
      <c r="N648" s="29" t="s">
        <v>6874</v>
      </c>
      <c r="O648" s="21" t="s">
        <v>773</v>
      </c>
      <c r="P648" s="21" t="s">
        <v>771</v>
      </c>
      <c r="Q648" s="21"/>
    </row>
    <row r="649" spans="1:17" s="18" customFormat="1" ht="32" x14ac:dyDescent="0.2">
      <c r="A649" s="20">
        <v>336</v>
      </c>
      <c r="B649" s="21" t="s">
        <v>4952</v>
      </c>
      <c r="C649" s="21" t="s">
        <v>4246</v>
      </c>
      <c r="D649" s="21" t="s">
        <v>1146</v>
      </c>
      <c r="F649" s="21" t="s">
        <v>9</v>
      </c>
      <c r="G649" s="21" t="s">
        <v>22</v>
      </c>
      <c r="H649" s="21" t="s">
        <v>11</v>
      </c>
      <c r="J649" s="20">
        <v>1502</v>
      </c>
      <c r="K649" s="22" t="s">
        <v>1148</v>
      </c>
      <c r="L649" s="21" t="s">
        <v>24</v>
      </c>
      <c r="N649" s="29" t="s">
        <v>6875</v>
      </c>
      <c r="O649" s="21" t="s">
        <v>729</v>
      </c>
      <c r="P649" s="21" t="s">
        <v>1147</v>
      </c>
    </row>
    <row r="650" spans="1:17" s="18" customFormat="1" ht="48" x14ac:dyDescent="0.2">
      <c r="A650" s="20">
        <v>465</v>
      </c>
      <c r="B650" s="21" t="s">
        <v>6087</v>
      </c>
      <c r="C650" s="21" t="s">
        <v>4283</v>
      </c>
      <c r="D650" s="21" t="s">
        <v>2184</v>
      </c>
      <c r="E650" s="21" t="s">
        <v>28</v>
      </c>
      <c r="F650" s="21" t="s">
        <v>9</v>
      </c>
      <c r="G650" s="21" t="s">
        <v>22</v>
      </c>
      <c r="H650" s="21" t="s">
        <v>11</v>
      </c>
      <c r="J650" s="20">
        <v>1502</v>
      </c>
      <c r="K650" s="22" t="s">
        <v>2186</v>
      </c>
      <c r="L650" s="21" t="s">
        <v>8</v>
      </c>
      <c r="N650" s="29" t="s">
        <v>6876</v>
      </c>
      <c r="O650" s="21" t="s">
        <v>164</v>
      </c>
      <c r="P650" s="21" t="s">
        <v>2185</v>
      </c>
      <c r="Q650" s="21"/>
    </row>
    <row r="651" spans="1:17" s="18" customFormat="1" ht="112" x14ac:dyDescent="0.2">
      <c r="A651" s="20">
        <v>1111</v>
      </c>
      <c r="B651" s="21" t="s">
        <v>4915</v>
      </c>
      <c r="C651" s="21" t="s">
        <v>4197</v>
      </c>
      <c r="D651" s="21" t="s">
        <v>904</v>
      </c>
      <c r="E651" s="21" t="s">
        <v>643</v>
      </c>
      <c r="F651" s="21" t="s">
        <v>9</v>
      </c>
      <c r="G651" s="21" t="s">
        <v>905</v>
      </c>
      <c r="H651" s="21" t="s">
        <v>19</v>
      </c>
      <c r="J651" s="20">
        <v>1502</v>
      </c>
      <c r="K651" s="22" t="s">
        <v>907</v>
      </c>
      <c r="L651" s="21" t="s">
        <v>16</v>
      </c>
      <c r="N651" s="29" t="s">
        <v>6877</v>
      </c>
      <c r="O651" s="21" t="s">
        <v>908</v>
      </c>
      <c r="P651" s="21" t="s">
        <v>906</v>
      </c>
      <c r="Q651" s="21"/>
    </row>
    <row r="652" spans="1:17" s="18" customFormat="1" ht="140" x14ac:dyDescent="0.2">
      <c r="A652" s="20">
        <v>1122</v>
      </c>
      <c r="B652" s="21" t="s">
        <v>4956</v>
      </c>
      <c r="C652" s="21" t="s">
        <v>4283</v>
      </c>
      <c r="D652" s="21" t="s">
        <v>1223</v>
      </c>
      <c r="E652" s="21" t="s">
        <v>49</v>
      </c>
      <c r="F652" s="21" t="s">
        <v>9</v>
      </c>
      <c r="G652" s="21" t="s">
        <v>250</v>
      </c>
      <c r="H652" s="21" t="s">
        <v>11</v>
      </c>
      <c r="J652" s="20">
        <v>1502</v>
      </c>
      <c r="K652" s="22" t="s">
        <v>1225</v>
      </c>
      <c r="L652" s="21" t="s">
        <v>16</v>
      </c>
      <c r="N652" s="29" t="s">
        <v>6878</v>
      </c>
      <c r="O652" s="21" t="s">
        <v>1226</v>
      </c>
      <c r="P652" s="21" t="s">
        <v>1224</v>
      </c>
      <c r="Q652" s="21"/>
    </row>
    <row r="653" spans="1:17" s="18" customFormat="1" ht="98" x14ac:dyDescent="0.2">
      <c r="A653" s="20">
        <v>1560</v>
      </c>
      <c r="B653" s="21" t="s">
        <v>4733</v>
      </c>
      <c r="C653" s="21" t="s">
        <v>4283</v>
      </c>
      <c r="D653" s="21" t="s">
        <v>4087</v>
      </c>
      <c r="F653" s="21" t="s">
        <v>9</v>
      </c>
      <c r="G653" s="21" t="s">
        <v>4088</v>
      </c>
      <c r="H653" s="21" t="s">
        <v>19</v>
      </c>
      <c r="J653" s="20">
        <v>1502</v>
      </c>
      <c r="K653" s="22" t="s">
        <v>4090</v>
      </c>
      <c r="L653" s="21" t="s">
        <v>8</v>
      </c>
      <c r="M653" s="21" t="s">
        <v>446</v>
      </c>
      <c r="N653" s="29" t="s">
        <v>8372</v>
      </c>
      <c r="O653" s="21" t="s">
        <v>7812</v>
      </c>
      <c r="P653" s="21" t="s">
        <v>4089</v>
      </c>
      <c r="Q653" s="21"/>
    </row>
    <row r="654" spans="1:17" s="18" customFormat="1" ht="56" x14ac:dyDescent="0.2">
      <c r="A654" s="20">
        <v>88</v>
      </c>
      <c r="B654" s="21" t="s">
        <v>4947</v>
      </c>
      <c r="C654" s="21" t="s">
        <v>4224</v>
      </c>
      <c r="D654" s="21" t="s">
        <v>887</v>
      </c>
      <c r="E654" s="21" t="s">
        <v>180</v>
      </c>
      <c r="F654" s="21" t="s">
        <v>9</v>
      </c>
      <c r="G654" s="21" t="s">
        <v>59</v>
      </c>
      <c r="H654" s="21" t="s">
        <v>11</v>
      </c>
      <c r="J654" s="20">
        <v>1502</v>
      </c>
      <c r="K654" s="22" t="s">
        <v>3067</v>
      </c>
      <c r="L654" s="21" t="s">
        <v>8</v>
      </c>
      <c r="N654" s="29" t="s">
        <v>8373</v>
      </c>
      <c r="O654" s="21" t="s">
        <v>3068</v>
      </c>
      <c r="P654" s="21" t="s">
        <v>3066</v>
      </c>
      <c r="Q654" s="21"/>
    </row>
    <row r="655" spans="1:17" s="18" customFormat="1" ht="42" x14ac:dyDescent="0.2">
      <c r="A655" s="20">
        <v>89</v>
      </c>
      <c r="B655" s="21" t="s">
        <v>4948</v>
      </c>
      <c r="C655" s="21" t="s">
        <v>4232</v>
      </c>
      <c r="D655" s="21" t="s">
        <v>1181</v>
      </c>
      <c r="F655" s="21" t="s">
        <v>9</v>
      </c>
      <c r="G655" s="21" t="s">
        <v>59</v>
      </c>
      <c r="H655" s="21" t="s">
        <v>11</v>
      </c>
      <c r="J655" s="20">
        <v>1502</v>
      </c>
      <c r="K655" s="22" t="s">
        <v>1183</v>
      </c>
      <c r="L655" s="21" t="s">
        <v>8</v>
      </c>
      <c r="M655" s="21" t="s">
        <v>446</v>
      </c>
      <c r="N655" s="29" t="s">
        <v>8374</v>
      </c>
      <c r="O655" s="21" t="s">
        <v>1184</v>
      </c>
      <c r="P655" s="21" t="s">
        <v>1182</v>
      </c>
      <c r="Q655" s="21"/>
    </row>
    <row r="656" spans="1:17" s="18" customFormat="1" ht="42" x14ac:dyDescent="0.2">
      <c r="A656" s="20">
        <v>90</v>
      </c>
      <c r="B656" s="21" t="s">
        <v>4949</v>
      </c>
      <c r="C656" s="21" t="s">
        <v>4195</v>
      </c>
      <c r="D656" s="21" t="s">
        <v>3755</v>
      </c>
      <c r="F656" s="21" t="s">
        <v>9</v>
      </c>
      <c r="G656" s="21" t="s">
        <v>59</v>
      </c>
      <c r="H656" s="21" t="s">
        <v>11</v>
      </c>
      <c r="J656" s="20">
        <v>1502</v>
      </c>
      <c r="K656" s="22" t="s">
        <v>3757</v>
      </c>
      <c r="L656" s="21" t="s">
        <v>8</v>
      </c>
      <c r="M656" s="21" t="s">
        <v>446</v>
      </c>
      <c r="N656" s="29" t="s">
        <v>6879</v>
      </c>
      <c r="O656" s="21" t="s">
        <v>3758</v>
      </c>
      <c r="P656" s="21" t="s">
        <v>3756</v>
      </c>
      <c r="Q656" s="21"/>
    </row>
    <row r="657" spans="1:17" s="18" customFormat="1" ht="70" x14ac:dyDescent="0.2">
      <c r="A657" s="20">
        <v>1112</v>
      </c>
      <c r="B657" s="21" t="s">
        <v>4955</v>
      </c>
      <c r="C657" s="21" t="s">
        <v>4197</v>
      </c>
      <c r="D657" s="21" t="s">
        <v>326</v>
      </c>
      <c r="E657" s="21" t="s">
        <v>237</v>
      </c>
      <c r="F657" s="21" t="s">
        <v>9</v>
      </c>
      <c r="G657" s="21" t="s">
        <v>327</v>
      </c>
      <c r="H657" s="21" t="s">
        <v>47</v>
      </c>
      <c r="I657" s="21" t="s">
        <v>87</v>
      </c>
      <c r="J657" s="20">
        <v>1502</v>
      </c>
      <c r="K657" s="22" t="s">
        <v>329</v>
      </c>
      <c r="L657" s="21" t="s">
        <v>8</v>
      </c>
      <c r="N657" s="29" t="s">
        <v>6880</v>
      </c>
      <c r="O657" s="21" t="s">
        <v>330</v>
      </c>
      <c r="P657" s="21" t="s">
        <v>328</v>
      </c>
      <c r="Q657" s="21"/>
    </row>
    <row r="658" spans="1:17" s="18" customFormat="1" ht="70" x14ac:dyDescent="0.2">
      <c r="A658" s="20">
        <v>1559</v>
      </c>
      <c r="B658" s="21" t="s">
        <v>4957</v>
      </c>
      <c r="C658" s="21" t="s">
        <v>4197</v>
      </c>
      <c r="D658" s="21" t="s">
        <v>539</v>
      </c>
      <c r="E658" s="21" t="s">
        <v>265</v>
      </c>
      <c r="F658" s="21" t="s">
        <v>9</v>
      </c>
      <c r="G658" s="21" t="s">
        <v>730</v>
      </c>
      <c r="H658" s="21" t="s">
        <v>734</v>
      </c>
      <c r="J658" s="20">
        <v>1502</v>
      </c>
      <c r="K658" s="22" t="s">
        <v>732</v>
      </c>
      <c r="L658" s="21" t="s">
        <v>8</v>
      </c>
      <c r="N658" s="29" t="s">
        <v>6881</v>
      </c>
      <c r="O658" s="21" t="s">
        <v>733</v>
      </c>
      <c r="P658" s="21" t="s">
        <v>731</v>
      </c>
      <c r="Q658" s="21"/>
    </row>
    <row r="659" spans="1:17" s="18" customFormat="1" ht="42" x14ac:dyDescent="0.2">
      <c r="A659" s="20">
        <v>91</v>
      </c>
      <c r="B659" s="21" t="s">
        <v>4950</v>
      </c>
      <c r="C659" s="21" t="s">
        <v>4246</v>
      </c>
      <c r="D659" s="21" t="s">
        <v>3485</v>
      </c>
      <c r="F659" s="21" t="s">
        <v>9</v>
      </c>
      <c r="G659" s="21" t="s">
        <v>59</v>
      </c>
      <c r="H659" s="21" t="s">
        <v>11</v>
      </c>
      <c r="J659" s="20">
        <v>1502</v>
      </c>
      <c r="K659" s="22" t="s">
        <v>3487</v>
      </c>
      <c r="L659" s="21" t="s">
        <v>8</v>
      </c>
      <c r="N659" s="29" t="s">
        <v>8375</v>
      </c>
      <c r="O659" s="21" t="s">
        <v>3311</v>
      </c>
      <c r="P659" s="21" t="s">
        <v>3486</v>
      </c>
      <c r="Q659" s="21"/>
    </row>
    <row r="660" spans="1:17" s="18" customFormat="1" ht="112" x14ac:dyDescent="0.2">
      <c r="A660" s="20">
        <v>874</v>
      </c>
      <c r="B660" s="21" t="s">
        <v>6276</v>
      </c>
      <c r="C660" s="21" t="s">
        <v>4262</v>
      </c>
      <c r="D660" s="21" t="s">
        <v>130</v>
      </c>
      <c r="E660" s="21" t="s">
        <v>265</v>
      </c>
      <c r="F660" s="21" t="s">
        <v>9</v>
      </c>
      <c r="G660" s="21" t="s">
        <v>8222</v>
      </c>
      <c r="H660" s="21" t="s">
        <v>11</v>
      </c>
      <c r="J660" s="20">
        <v>1502</v>
      </c>
      <c r="K660" s="22" t="s">
        <v>2914</v>
      </c>
      <c r="L660" s="21" t="s">
        <v>8</v>
      </c>
      <c r="N660" s="29" t="s">
        <v>8024</v>
      </c>
      <c r="O660" s="21" t="s">
        <v>1204</v>
      </c>
      <c r="P660" s="21" t="s">
        <v>2913</v>
      </c>
    </row>
    <row r="661" spans="1:17" s="18" customFormat="1" ht="238" x14ac:dyDescent="0.2">
      <c r="A661" s="20">
        <v>1113</v>
      </c>
      <c r="B661" s="21" t="s">
        <v>6408</v>
      </c>
      <c r="C661" s="21" t="s">
        <v>4195</v>
      </c>
      <c r="D661" s="21" t="s">
        <v>805</v>
      </c>
      <c r="E661" s="21" t="s">
        <v>49</v>
      </c>
      <c r="F661" s="21" t="s">
        <v>9</v>
      </c>
      <c r="G661" s="21" t="s">
        <v>3470</v>
      </c>
      <c r="H661" s="21" t="s">
        <v>19</v>
      </c>
      <c r="J661" s="20">
        <v>1502</v>
      </c>
      <c r="K661" s="22" t="s">
        <v>3472</v>
      </c>
      <c r="L661" s="21" t="s">
        <v>16</v>
      </c>
      <c r="N661" s="29" t="s">
        <v>8376</v>
      </c>
      <c r="O661" s="21" t="s">
        <v>3473</v>
      </c>
      <c r="P661" s="21" t="s">
        <v>3471</v>
      </c>
    </row>
    <row r="662" spans="1:17" s="18" customFormat="1" ht="84" x14ac:dyDescent="0.2">
      <c r="A662" s="20">
        <v>92</v>
      </c>
      <c r="B662" s="21" t="s">
        <v>4951</v>
      </c>
      <c r="C662" s="21" t="s">
        <v>4197</v>
      </c>
      <c r="D662" s="21" t="s">
        <v>3308</v>
      </c>
      <c r="F662" s="21" t="s">
        <v>9</v>
      </c>
      <c r="G662" s="21" t="s">
        <v>59</v>
      </c>
      <c r="H662" s="21" t="s">
        <v>11</v>
      </c>
      <c r="J662" s="20">
        <v>1502</v>
      </c>
      <c r="K662" s="22" t="s">
        <v>3310</v>
      </c>
      <c r="L662" s="21" t="s">
        <v>8</v>
      </c>
      <c r="M662" s="21" t="s">
        <v>876</v>
      </c>
      <c r="N662" s="29" t="s">
        <v>6882</v>
      </c>
      <c r="O662" s="21" t="s">
        <v>3311</v>
      </c>
      <c r="P662" s="21" t="s">
        <v>3309</v>
      </c>
      <c r="Q662" s="21"/>
    </row>
    <row r="663" spans="1:17" s="18" customFormat="1" ht="42" x14ac:dyDescent="0.2">
      <c r="A663" s="20">
        <v>1827</v>
      </c>
      <c r="B663" s="21" t="s">
        <v>6403</v>
      </c>
      <c r="C663" s="21" t="s">
        <v>4195</v>
      </c>
      <c r="D663" s="21" t="s">
        <v>130</v>
      </c>
      <c r="E663" s="21" t="s">
        <v>108</v>
      </c>
      <c r="F663" s="21" t="s">
        <v>9</v>
      </c>
      <c r="H663" s="21" t="s">
        <v>11</v>
      </c>
      <c r="J663" s="20">
        <v>1502</v>
      </c>
      <c r="L663" s="21" t="s">
        <v>24</v>
      </c>
      <c r="N663" s="29" t="s">
        <v>6870</v>
      </c>
      <c r="O663" s="21" t="s">
        <v>4959</v>
      </c>
      <c r="P663" s="21" t="s">
        <v>4958</v>
      </c>
      <c r="Q663" s="21"/>
    </row>
    <row r="664" spans="1:17" s="18" customFormat="1" ht="70" x14ac:dyDescent="0.2">
      <c r="A664" s="20">
        <v>93</v>
      </c>
      <c r="B664" s="21" t="s">
        <v>4960</v>
      </c>
      <c r="C664" s="21" t="s">
        <v>4195</v>
      </c>
      <c r="D664" s="21" t="s">
        <v>3341</v>
      </c>
      <c r="F664" s="21" t="s">
        <v>9</v>
      </c>
      <c r="G664" s="21" t="s">
        <v>59</v>
      </c>
      <c r="H664" s="21" t="s">
        <v>11</v>
      </c>
      <c r="J664" s="20">
        <v>1503</v>
      </c>
      <c r="K664" s="22" t="s">
        <v>3343</v>
      </c>
      <c r="L664" s="21" t="s">
        <v>8</v>
      </c>
      <c r="M664" s="21" t="s">
        <v>446</v>
      </c>
      <c r="N664" s="29" t="s">
        <v>6883</v>
      </c>
      <c r="O664" s="21" t="s">
        <v>3344</v>
      </c>
      <c r="P664" s="21" t="s">
        <v>3342</v>
      </c>
      <c r="Q664" s="21"/>
    </row>
    <row r="665" spans="1:17" s="18" customFormat="1" ht="70" x14ac:dyDescent="0.2">
      <c r="A665" s="20">
        <v>873</v>
      </c>
      <c r="B665" s="21" t="s">
        <v>4965</v>
      </c>
      <c r="C665" s="21" t="s">
        <v>4197</v>
      </c>
      <c r="D665" s="21" t="s">
        <v>130</v>
      </c>
      <c r="E665" s="21" t="s">
        <v>49</v>
      </c>
      <c r="F665" s="21" t="s">
        <v>9</v>
      </c>
      <c r="G665" s="21" t="s">
        <v>8222</v>
      </c>
      <c r="H665" s="21" t="s">
        <v>11</v>
      </c>
      <c r="J665" s="20">
        <v>1503</v>
      </c>
      <c r="K665" s="22" t="s">
        <v>1203</v>
      </c>
      <c r="L665" s="21" t="s">
        <v>8</v>
      </c>
      <c r="N665" s="29" t="s">
        <v>6884</v>
      </c>
      <c r="O665" s="21" t="s">
        <v>1204</v>
      </c>
      <c r="P665" s="21" t="s">
        <v>1202</v>
      </c>
      <c r="Q665" s="21"/>
    </row>
    <row r="666" spans="1:17" s="18" customFormat="1" ht="32" x14ac:dyDescent="0.2">
      <c r="A666" s="20">
        <v>338</v>
      </c>
      <c r="B666" s="21" t="s">
        <v>4401</v>
      </c>
      <c r="C666" s="21" t="s">
        <v>4246</v>
      </c>
      <c r="D666" s="21" t="s">
        <v>1860</v>
      </c>
      <c r="E666" s="21" t="s">
        <v>79</v>
      </c>
      <c r="F666" s="21" t="s">
        <v>9</v>
      </c>
      <c r="G666" s="21" t="s">
        <v>22</v>
      </c>
      <c r="H666" s="21" t="s">
        <v>11</v>
      </c>
      <c r="J666" s="20">
        <v>1503</v>
      </c>
      <c r="K666" s="22" t="s">
        <v>1862</v>
      </c>
      <c r="L666" s="21" t="s">
        <v>8</v>
      </c>
      <c r="N666" s="29" t="s">
        <v>6885</v>
      </c>
      <c r="O666" s="21" t="s">
        <v>1863</v>
      </c>
      <c r="P666" s="21" t="s">
        <v>1861</v>
      </c>
      <c r="Q666" s="21"/>
    </row>
    <row r="667" spans="1:17" s="18" customFormat="1" ht="140" x14ac:dyDescent="0.2">
      <c r="A667" s="20">
        <v>1557</v>
      </c>
      <c r="B667" s="21" t="s">
        <v>4966</v>
      </c>
      <c r="C667" s="21" t="s">
        <v>4695</v>
      </c>
      <c r="D667" s="21" t="s">
        <v>475</v>
      </c>
      <c r="E667" s="21" t="s">
        <v>476</v>
      </c>
      <c r="F667" s="21" t="s">
        <v>335</v>
      </c>
      <c r="G667" s="21" t="s">
        <v>250</v>
      </c>
      <c r="H667" s="21" t="s">
        <v>11</v>
      </c>
      <c r="J667" s="20">
        <v>1503</v>
      </c>
      <c r="K667" s="22" t="s">
        <v>479</v>
      </c>
      <c r="L667" s="21" t="s">
        <v>478</v>
      </c>
      <c r="N667" s="29" t="s">
        <v>8377</v>
      </c>
      <c r="O667" s="21" t="s">
        <v>480</v>
      </c>
      <c r="P667" s="21" t="s">
        <v>477</v>
      </c>
      <c r="Q667" s="21"/>
    </row>
    <row r="668" spans="1:17" s="18" customFormat="1" ht="168" x14ac:dyDescent="0.2">
      <c r="A668" s="20">
        <v>1558</v>
      </c>
      <c r="B668" s="21" t="s">
        <v>7813</v>
      </c>
      <c r="C668" s="21" t="s">
        <v>4246</v>
      </c>
      <c r="D668" s="21" t="s">
        <v>475</v>
      </c>
      <c r="E668" s="21" t="s">
        <v>399</v>
      </c>
      <c r="F668" s="21" t="s">
        <v>9</v>
      </c>
      <c r="G668" s="21" t="s">
        <v>250</v>
      </c>
      <c r="H668" s="21" t="s">
        <v>11</v>
      </c>
      <c r="J668" s="20">
        <v>1503</v>
      </c>
      <c r="K668" s="22" t="s">
        <v>479</v>
      </c>
      <c r="L668" s="21" t="s">
        <v>8</v>
      </c>
      <c r="M668" s="21" t="s">
        <v>54</v>
      </c>
      <c r="N668" s="29" t="s">
        <v>8378</v>
      </c>
      <c r="O668" s="21" t="s">
        <v>480</v>
      </c>
      <c r="P668" s="21" t="s">
        <v>477</v>
      </c>
      <c r="Q668" s="21"/>
    </row>
    <row r="669" spans="1:17" s="18" customFormat="1" ht="32" x14ac:dyDescent="0.2">
      <c r="A669" s="20">
        <v>339</v>
      </c>
      <c r="B669" s="21" t="s">
        <v>6261</v>
      </c>
      <c r="C669" s="21" t="s">
        <v>4195</v>
      </c>
      <c r="D669" s="21" t="s">
        <v>2846</v>
      </c>
      <c r="E669" s="21" t="s">
        <v>237</v>
      </c>
      <c r="F669" s="21" t="s">
        <v>9</v>
      </c>
      <c r="G669" s="21" t="s">
        <v>22</v>
      </c>
      <c r="H669" s="21" t="s">
        <v>11</v>
      </c>
      <c r="J669" s="20">
        <v>1503</v>
      </c>
      <c r="K669" s="22" t="s">
        <v>2848</v>
      </c>
      <c r="L669" s="21" t="s">
        <v>24</v>
      </c>
      <c r="N669" s="29" t="s">
        <v>6886</v>
      </c>
      <c r="O669" s="21" t="s">
        <v>1863</v>
      </c>
      <c r="P669" s="21" t="s">
        <v>2847</v>
      </c>
      <c r="Q669" s="21"/>
    </row>
    <row r="670" spans="1:17" s="18" customFormat="1" ht="42" x14ac:dyDescent="0.2">
      <c r="A670" s="20">
        <v>94</v>
      </c>
      <c r="B670" s="21" t="s">
        <v>4961</v>
      </c>
      <c r="C670" s="21" t="s">
        <v>4246</v>
      </c>
      <c r="D670" s="21" t="s">
        <v>585</v>
      </c>
      <c r="F670" s="21" t="s">
        <v>9</v>
      </c>
      <c r="G670" s="21" t="s">
        <v>59</v>
      </c>
      <c r="H670" s="21" t="s">
        <v>11</v>
      </c>
      <c r="J670" s="20">
        <v>1503</v>
      </c>
      <c r="K670" s="22" t="s">
        <v>4007</v>
      </c>
      <c r="L670" s="21" t="s">
        <v>8</v>
      </c>
      <c r="M670" s="21" t="s">
        <v>446</v>
      </c>
      <c r="N670" s="29" t="s">
        <v>7737</v>
      </c>
      <c r="O670" s="21" t="s">
        <v>3344</v>
      </c>
      <c r="P670" s="21" t="s">
        <v>4006</v>
      </c>
      <c r="Q670" s="21"/>
    </row>
    <row r="671" spans="1:17" s="18" customFormat="1" ht="42" x14ac:dyDescent="0.2">
      <c r="A671" s="20">
        <v>337</v>
      </c>
      <c r="B671" s="21" t="s">
        <v>6142</v>
      </c>
      <c r="C671" s="21" t="s">
        <v>4283</v>
      </c>
      <c r="D671" s="21" t="s">
        <v>2394</v>
      </c>
      <c r="E671" s="21" t="s">
        <v>49</v>
      </c>
      <c r="F671" s="21" t="s">
        <v>9</v>
      </c>
      <c r="G671" s="21" t="s">
        <v>22</v>
      </c>
      <c r="H671" s="21" t="s">
        <v>11</v>
      </c>
      <c r="J671" s="20">
        <v>1503</v>
      </c>
      <c r="K671" s="22" t="s">
        <v>2396</v>
      </c>
      <c r="L671" s="21" t="s">
        <v>8</v>
      </c>
      <c r="N671" s="29" t="s">
        <v>6887</v>
      </c>
      <c r="O671" s="21" t="s">
        <v>1863</v>
      </c>
      <c r="P671" s="21" t="s">
        <v>2395</v>
      </c>
      <c r="Q671" s="21"/>
    </row>
    <row r="672" spans="1:17" s="18" customFormat="1" ht="56" x14ac:dyDescent="0.2">
      <c r="A672" s="20">
        <v>98</v>
      </c>
      <c r="B672" s="21" t="s">
        <v>4566</v>
      </c>
      <c r="C672" s="21" t="s">
        <v>4342</v>
      </c>
      <c r="D672" s="21" t="s">
        <v>613</v>
      </c>
      <c r="F672" s="21" t="s">
        <v>9</v>
      </c>
      <c r="G672" s="21" t="s">
        <v>59</v>
      </c>
      <c r="H672" s="21" t="s">
        <v>11</v>
      </c>
      <c r="J672" s="20">
        <v>1503</v>
      </c>
      <c r="K672" s="22" t="s">
        <v>1030</v>
      </c>
      <c r="L672" s="21" t="s">
        <v>8</v>
      </c>
      <c r="M672" s="21" t="s">
        <v>446</v>
      </c>
      <c r="N672" s="29" t="s">
        <v>6888</v>
      </c>
      <c r="O672" s="21" t="s">
        <v>1031</v>
      </c>
      <c r="P672" s="21" t="s">
        <v>1029</v>
      </c>
    </row>
    <row r="673" spans="1:17" s="18" customFormat="1" ht="140" x14ac:dyDescent="0.2">
      <c r="A673" s="20">
        <v>1561</v>
      </c>
      <c r="B673" s="21" t="s">
        <v>5969</v>
      </c>
      <c r="C673" s="21" t="s">
        <v>4195</v>
      </c>
      <c r="D673" s="21" t="s">
        <v>1671</v>
      </c>
      <c r="E673" s="21" t="s">
        <v>49</v>
      </c>
      <c r="F673" s="21" t="s">
        <v>9</v>
      </c>
      <c r="G673" s="21" t="s">
        <v>1672</v>
      </c>
      <c r="H673" s="21" t="s">
        <v>11</v>
      </c>
      <c r="J673" s="20">
        <v>1503</v>
      </c>
      <c r="K673" s="22" t="s">
        <v>1674</v>
      </c>
      <c r="L673" s="21" t="s">
        <v>8</v>
      </c>
      <c r="N673" s="29" t="s">
        <v>8379</v>
      </c>
      <c r="O673" s="21" t="s">
        <v>4967</v>
      </c>
      <c r="P673" s="21" t="s">
        <v>1673</v>
      </c>
      <c r="Q673" s="21"/>
    </row>
    <row r="674" spans="1:17" s="18" customFormat="1" ht="56" x14ac:dyDescent="0.2">
      <c r="A674" s="20">
        <v>99</v>
      </c>
      <c r="B674" s="21" t="s">
        <v>4962</v>
      </c>
      <c r="C674" s="21" t="s">
        <v>4197</v>
      </c>
      <c r="D674" s="21" t="s">
        <v>2196</v>
      </c>
      <c r="F674" s="21" t="s">
        <v>9</v>
      </c>
      <c r="G674" s="21" t="s">
        <v>59</v>
      </c>
      <c r="H674" s="21" t="s">
        <v>11</v>
      </c>
      <c r="J674" s="20">
        <v>1503</v>
      </c>
      <c r="K674" s="22" t="s">
        <v>896</v>
      </c>
      <c r="L674" s="21" t="s">
        <v>8</v>
      </c>
      <c r="N674" s="29" t="s">
        <v>6889</v>
      </c>
      <c r="O674" s="21" t="s">
        <v>897</v>
      </c>
      <c r="P674" s="21" t="s">
        <v>3927</v>
      </c>
      <c r="Q674" s="21"/>
    </row>
    <row r="675" spans="1:17" s="18" customFormat="1" ht="56" x14ac:dyDescent="0.2">
      <c r="A675" s="20">
        <v>100</v>
      </c>
      <c r="B675" s="21" t="s">
        <v>4963</v>
      </c>
      <c r="C675" s="21" t="s">
        <v>4835</v>
      </c>
      <c r="D675" s="21" t="s">
        <v>894</v>
      </c>
      <c r="F675" s="21" t="s">
        <v>9</v>
      </c>
      <c r="G675" s="21" t="s">
        <v>59</v>
      </c>
      <c r="H675" s="21" t="s">
        <v>11</v>
      </c>
      <c r="J675" s="20">
        <v>1503</v>
      </c>
      <c r="K675" s="22" t="s">
        <v>896</v>
      </c>
      <c r="L675" s="21" t="s">
        <v>8</v>
      </c>
      <c r="M675" s="18" t="s">
        <v>446</v>
      </c>
      <c r="N675" s="29" t="s">
        <v>8380</v>
      </c>
      <c r="O675" s="21" t="s">
        <v>897</v>
      </c>
      <c r="P675" s="21" t="s">
        <v>895</v>
      </c>
      <c r="Q675" s="21"/>
    </row>
    <row r="676" spans="1:17" s="18" customFormat="1" ht="56" x14ac:dyDescent="0.2">
      <c r="A676" s="20">
        <v>101</v>
      </c>
      <c r="B676" s="21" t="s">
        <v>4964</v>
      </c>
      <c r="C676" s="21" t="s">
        <v>4195</v>
      </c>
      <c r="D676" s="21" t="s">
        <v>3621</v>
      </c>
      <c r="F676" s="21" t="s">
        <v>9</v>
      </c>
      <c r="G676" s="21" t="s">
        <v>59</v>
      </c>
      <c r="H676" s="21" t="s">
        <v>11</v>
      </c>
      <c r="J676" s="20">
        <v>1503</v>
      </c>
      <c r="K676" s="22" t="s">
        <v>3623</v>
      </c>
      <c r="L676" s="21" t="s">
        <v>8</v>
      </c>
      <c r="M676" s="18" t="s">
        <v>446</v>
      </c>
      <c r="N676" s="29" t="s">
        <v>8381</v>
      </c>
      <c r="O676" s="21" t="s">
        <v>3624</v>
      </c>
      <c r="P676" s="21" t="s">
        <v>3622</v>
      </c>
      <c r="Q676" s="21"/>
    </row>
    <row r="677" spans="1:17" s="18" customFormat="1" ht="32" x14ac:dyDescent="0.2">
      <c r="A677" s="20">
        <v>340</v>
      </c>
      <c r="B677" s="21" t="s">
        <v>6533</v>
      </c>
      <c r="C677" s="21" t="s">
        <v>5020</v>
      </c>
      <c r="D677" s="21" t="s">
        <v>1576</v>
      </c>
      <c r="E677" s="21" t="s">
        <v>1522</v>
      </c>
      <c r="F677" s="21" t="s">
        <v>9</v>
      </c>
      <c r="G677" s="21" t="s">
        <v>22</v>
      </c>
      <c r="H677" s="21" t="s">
        <v>11</v>
      </c>
      <c r="J677" s="20">
        <v>1503</v>
      </c>
      <c r="K677" s="22" t="s">
        <v>4036</v>
      </c>
      <c r="L677" s="21" t="s">
        <v>8</v>
      </c>
      <c r="N677" s="29" t="s">
        <v>6890</v>
      </c>
      <c r="O677" s="21" t="s">
        <v>1863</v>
      </c>
      <c r="P677" s="21" t="s">
        <v>4035</v>
      </c>
      <c r="Q677" s="21"/>
    </row>
    <row r="678" spans="1:17" s="18" customFormat="1" ht="126" x14ac:dyDescent="0.2">
      <c r="A678" s="20">
        <v>1116</v>
      </c>
      <c r="B678" s="21" t="s">
        <v>6551</v>
      </c>
      <c r="C678" s="21" t="s">
        <v>4195</v>
      </c>
      <c r="D678" s="21" t="s">
        <v>67</v>
      </c>
      <c r="E678" s="21" t="s">
        <v>49</v>
      </c>
      <c r="F678" s="21" t="s">
        <v>9</v>
      </c>
      <c r="G678" s="21" t="s">
        <v>2411</v>
      </c>
      <c r="H678" s="21" t="s">
        <v>19</v>
      </c>
      <c r="J678" s="20">
        <v>1503</v>
      </c>
      <c r="K678" s="22" t="s">
        <v>4105</v>
      </c>
      <c r="L678" s="21" t="s">
        <v>16</v>
      </c>
      <c r="N678" s="29" t="s">
        <v>6891</v>
      </c>
      <c r="O678" s="21" t="s">
        <v>4106</v>
      </c>
      <c r="P678" s="21" t="s">
        <v>4104</v>
      </c>
      <c r="Q678" s="21"/>
    </row>
    <row r="679" spans="1:17" s="18" customFormat="1" ht="32" x14ac:dyDescent="0.2">
      <c r="A679" s="20">
        <v>329</v>
      </c>
      <c r="B679" s="21" t="s">
        <v>4852</v>
      </c>
      <c r="C679" s="21" t="s">
        <v>4195</v>
      </c>
      <c r="D679" s="21" t="s">
        <v>320</v>
      </c>
      <c r="E679" s="21" t="s">
        <v>108</v>
      </c>
      <c r="F679" s="21" t="s">
        <v>9</v>
      </c>
      <c r="G679" s="21" t="s">
        <v>22</v>
      </c>
      <c r="H679" s="21" t="s">
        <v>11</v>
      </c>
      <c r="J679" s="20">
        <v>1503</v>
      </c>
      <c r="K679" s="22" t="s">
        <v>1958</v>
      </c>
      <c r="L679" s="21" t="s">
        <v>8</v>
      </c>
      <c r="N679" s="29" t="s">
        <v>6892</v>
      </c>
      <c r="O679" s="21" t="s">
        <v>868</v>
      </c>
      <c r="P679" s="21" t="s">
        <v>1957</v>
      </c>
      <c r="Q679" s="21"/>
    </row>
    <row r="680" spans="1:17" s="18" customFormat="1" ht="70" x14ac:dyDescent="0.2">
      <c r="A680" s="20">
        <v>102</v>
      </c>
      <c r="B680" s="21" t="s">
        <v>4968</v>
      </c>
      <c r="C680" s="21" t="s">
        <v>4283</v>
      </c>
      <c r="D680" s="21" t="s">
        <v>3320</v>
      </c>
      <c r="F680" s="21" t="s">
        <v>9</v>
      </c>
      <c r="G680" s="21" t="s">
        <v>59</v>
      </c>
      <c r="H680" s="21" t="s">
        <v>11</v>
      </c>
      <c r="J680" s="20">
        <v>1504</v>
      </c>
      <c r="K680" s="22" t="s">
        <v>551</v>
      </c>
      <c r="L680" s="21" t="s">
        <v>8</v>
      </c>
      <c r="N680" s="29" t="s">
        <v>8025</v>
      </c>
      <c r="O680" s="21" t="s">
        <v>8073</v>
      </c>
      <c r="P680" s="21" t="s">
        <v>550</v>
      </c>
      <c r="Q680" s="21"/>
    </row>
    <row r="681" spans="1:17" s="18" customFormat="1" ht="70" x14ac:dyDescent="0.2">
      <c r="A681" s="20">
        <v>103</v>
      </c>
      <c r="B681" s="21" t="s">
        <v>4969</v>
      </c>
      <c r="C681" s="21" t="s">
        <v>4310</v>
      </c>
      <c r="D681" s="21" t="s">
        <v>549</v>
      </c>
      <c r="F681" s="21" t="s">
        <v>9</v>
      </c>
      <c r="G681" s="21" t="s">
        <v>59</v>
      </c>
      <c r="H681" s="21" t="s">
        <v>11</v>
      </c>
      <c r="J681" s="20">
        <v>1504</v>
      </c>
      <c r="K681" s="22" t="s">
        <v>551</v>
      </c>
      <c r="L681" s="21" t="s">
        <v>8</v>
      </c>
      <c r="M681" s="21" t="s">
        <v>54</v>
      </c>
      <c r="N681" s="29" t="s">
        <v>8025</v>
      </c>
      <c r="O681" s="21" t="s">
        <v>8073</v>
      </c>
      <c r="P681" s="21" t="s">
        <v>550</v>
      </c>
      <c r="Q681" s="21"/>
    </row>
    <row r="682" spans="1:17" s="18" customFormat="1" ht="56" x14ac:dyDescent="0.2">
      <c r="A682" s="20">
        <v>104</v>
      </c>
      <c r="B682" s="21" t="s">
        <v>4970</v>
      </c>
      <c r="C682" s="21" t="s">
        <v>4283</v>
      </c>
      <c r="D682" s="21" t="s">
        <v>549</v>
      </c>
      <c r="F682" s="21" t="s">
        <v>9</v>
      </c>
      <c r="G682" s="21" t="s">
        <v>59</v>
      </c>
      <c r="H682" s="21" t="s">
        <v>11</v>
      </c>
      <c r="J682" s="20">
        <v>1504</v>
      </c>
      <c r="K682" s="22" t="s">
        <v>2289</v>
      </c>
      <c r="L682" s="21" t="s">
        <v>8</v>
      </c>
      <c r="M682" s="21" t="s">
        <v>54</v>
      </c>
      <c r="N682" s="29" t="s">
        <v>6893</v>
      </c>
      <c r="O682" s="21" t="s">
        <v>8074</v>
      </c>
      <c r="P682" s="21" t="s">
        <v>2288</v>
      </c>
      <c r="Q682" s="21"/>
    </row>
    <row r="683" spans="1:17" s="18" customFormat="1" ht="56" x14ac:dyDescent="0.2">
      <c r="A683" s="20">
        <v>105</v>
      </c>
      <c r="B683" s="21" t="s">
        <v>4971</v>
      </c>
      <c r="C683" s="21" t="s">
        <v>4195</v>
      </c>
      <c r="D683" s="21" t="s">
        <v>549</v>
      </c>
      <c r="F683" s="21" t="s">
        <v>9</v>
      </c>
      <c r="G683" s="21" t="s">
        <v>59</v>
      </c>
      <c r="H683" s="21" t="s">
        <v>11</v>
      </c>
      <c r="J683" s="20">
        <v>1504</v>
      </c>
      <c r="K683" s="22" t="s">
        <v>2289</v>
      </c>
      <c r="L683" s="21" t="s">
        <v>8</v>
      </c>
      <c r="M683" s="21" t="s">
        <v>54</v>
      </c>
      <c r="N683" s="29" t="s">
        <v>6893</v>
      </c>
      <c r="O683" s="21" t="s">
        <v>8074</v>
      </c>
      <c r="P683" s="21" t="s">
        <v>2288</v>
      </c>
      <c r="Q683" s="21"/>
    </row>
    <row r="684" spans="1:17" s="18" customFormat="1" ht="56" x14ac:dyDescent="0.2">
      <c r="A684" s="20">
        <v>106</v>
      </c>
      <c r="B684" s="21" t="s">
        <v>4772</v>
      </c>
      <c r="C684" s="21" t="s">
        <v>4197</v>
      </c>
      <c r="D684" s="21" t="s">
        <v>549</v>
      </c>
      <c r="F684" s="21" t="s">
        <v>9</v>
      </c>
      <c r="G684" s="21" t="s">
        <v>59</v>
      </c>
      <c r="H684" s="21" t="s">
        <v>11</v>
      </c>
      <c r="J684" s="20">
        <v>1504</v>
      </c>
      <c r="K684" s="22" t="s">
        <v>2289</v>
      </c>
      <c r="L684" s="21" t="s">
        <v>8</v>
      </c>
      <c r="M684" s="21" t="s">
        <v>54</v>
      </c>
      <c r="N684" s="29" t="s">
        <v>6893</v>
      </c>
      <c r="O684" s="21" t="s">
        <v>8074</v>
      </c>
      <c r="P684" s="21" t="s">
        <v>2288</v>
      </c>
      <c r="Q684" s="21"/>
    </row>
    <row r="685" spans="1:17" s="18" customFormat="1" ht="56" x14ac:dyDescent="0.2">
      <c r="A685" s="20">
        <v>107</v>
      </c>
      <c r="B685" s="21" t="s">
        <v>4972</v>
      </c>
      <c r="C685" s="21" t="s">
        <v>4973</v>
      </c>
      <c r="D685" s="21" t="s">
        <v>406</v>
      </c>
      <c r="F685" s="21" t="s">
        <v>9</v>
      </c>
      <c r="G685" s="21" t="s">
        <v>59</v>
      </c>
      <c r="H685" s="21" t="s">
        <v>11</v>
      </c>
      <c r="J685" s="20">
        <v>1504</v>
      </c>
      <c r="K685" s="22" t="s">
        <v>408</v>
      </c>
      <c r="L685" s="21" t="s">
        <v>8</v>
      </c>
      <c r="N685" s="29" t="s">
        <v>8382</v>
      </c>
      <c r="O685" s="21" t="s">
        <v>409</v>
      </c>
      <c r="P685" s="21" t="s">
        <v>407</v>
      </c>
      <c r="Q685" s="21"/>
    </row>
    <row r="686" spans="1:17" s="18" customFormat="1" ht="48" x14ac:dyDescent="0.2">
      <c r="A686" s="20">
        <v>108</v>
      </c>
      <c r="B686" s="21" t="s">
        <v>4974</v>
      </c>
      <c r="C686" s="21" t="s">
        <v>4197</v>
      </c>
      <c r="D686" s="21" t="s">
        <v>3192</v>
      </c>
      <c r="F686" s="21" t="s">
        <v>9</v>
      </c>
      <c r="G686" s="21" t="s">
        <v>59</v>
      </c>
      <c r="H686" s="21" t="s">
        <v>11</v>
      </c>
      <c r="J686" s="20">
        <v>1504</v>
      </c>
      <c r="K686" s="22" t="s">
        <v>3194</v>
      </c>
      <c r="L686" s="21" t="s">
        <v>8</v>
      </c>
      <c r="M686" s="21" t="s">
        <v>446</v>
      </c>
      <c r="N686" s="29" t="s">
        <v>8383</v>
      </c>
      <c r="O686" s="21" t="s">
        <v>1152</v>
      </c>
      <c r="P686" s="21" t="s">
        <v>3193</v>
      </c>
      <c r="Q686" s="21"/>
    </row>
    <row r="687" spans="1:17" s="18" customFormat="1" ht="140" x14ac:dyDescent="0.2">
      <c r="A687" s="20">
        <v>1125</v>
      </c>
      <c r="B687" s="21" t="s">
        <v>4979</v>
      </c>
      <c r="C687" s="21" t="s">
        <v>4197</v>
      </c>
      <c r="D687" s="21" t="s">
        <v>2488</v>
      </c>
      <c r="E687" s="21" t="s">
        <v>49</v>
      </c>
      <c r="F687" s="21" t="s">
        <v>9</v>
      </c>
      <c r="G687" s="21" t="s">
        <v>1162</v>
      </c>
      <c r="H687" s="21" t="s">
        <v>19</v>
      </c>
      <c r="J687" s="20">
        <v>1504</v>
      </c>
      <c r="K687" s="22" t="s">
        <v>1164</v>
      </c>
      <c r="L687" s="21" t="s">
        <v>38</v>
      </c>
      <c r="N687" s="29" t="s">
        <v>8385</v>
      </c>
      <c r="O687" s="21" t="s">
        <v>1165</v>
      </c>
      <c r="P687" s="21" t="s">
        <v>1163</v>
      </c>
      <c r="Q687" s="21"/>
    </row>
    <row r="688" spans="1:17" s="18" customFormat="1" ht="140" x14ac:dyDescent="0.2">
      <c r="A688" s="20">
        <v>1126</v>
      </c>
      <c r="B688" s="59" t="s">
        <v>8384</v>
      </c>
      <c r="C688" s="21" t="s">
        <v>4232</v>
      </c>
      <c r="D688" s="21" t="s">
        <v>1161</v>
      </c>
      <c r="E688" s="21" t="s">
        <v>28</v>
      </c>
      <c r="F688" s="21" t="s">
        <v>9</v>
      </c>
      <c r="G688" s="21" t="s">
        <v>1162</v>
      </c>
      <c r="H688" s="21" t="s">
        <v>19</v>
      </c>
      <c r="J688" s="20">
        <v>1504</v>
      </c>
      <c r="K688" s="22" t="s">
        <v>1164</v>
      </c>
      <c r="L688" s="21" t="s">
        <v>38</v>
      </c>
      <c r="N688" s="29" t="s">
        <v>8385</v>
      </c>
      <c r="O688" s="21" t="s">
        <v>1165</v>
      </c>
      <c r="P688" s="21" t="s">
        <v>1163</v>
      </c>
      <c r="Q688" s="21"/>
    </row>
    <row r="689" spans="1:17" s="18" customFormat="1" ht="98" x14ac:dyDescent="0.2">
      <c r="A689" s="20">
        <v>1563</v>
      </c>
      <c r="B689" s="21" t="s">
        <v>6186</v>
      </c>
      <c r="C689" s="21" t="s">
        <v>4246</v>
      </c>
      <c r="F689" s="21" t="s">
        <v>9</v>
      </c>
      <c r="G689" s="21" t="s">
        <v>2565</v>
      </c>
      <c r="H689" s="21" t="s">
        <v>19</v>
      </c>
      <c r="J689" s="20">
        <v>1504</v>
      </c>
      <c r="K689" s="22" t="s">
        <v>2567</v>
      </c>
      <c r="L689" s="21" t="s">
        <v>38</v>
      </c>
      <c r="M689" s="21" t="s">
        <v>840</v>
      </c>
      <c r="N689" s="29" t="s">
        <v>6894</v>
      </c>
      <c r="O689" s="21" t="s">
        <v>2568</v>
      </c>
      <c r="P689" s="21" t="s">
        <v>2566</v>
      </c>
      <c r="Q689" s="21"/>
    </row>
    <row r="690" spans="1:17" s="18" customFormat="1" ht="32" x14ac:dyDescent="0.2">
      <c r="A690" s="20">
        <v>316</v>
      </c>
      <c r="B690" s="21" t="s">
        <v>6081</v>
      </c>
      <c r="C690" s="21" t="s">
        <v>6050</v>
      </c>
      <c r="D690" s="21" t="s">
        <v>2154</v>
      </c>
      <c r="F690" s="21" t="s">
        <v>9</v>
      </c>
      <c r="G690" s="21" t="s">
        <v>22</v>
      </c>
      <c r="H690" s="21" t="s">
        <v>11</v>
      </c>
      <c r="J690" s="20">
        <v>1504</v>
      </c>
      <c r="K690" s="22" t="s">
        <v>2156</v>
      </c>
      <c r="L690" s="21" t="s">
        <v>24</v>
      </c>
      <c r="N690" s="29" t="s">
        <v>6895</v>
      </c>
      <c r="O690" s="21" t="s">
        <v>2157</v>
      </c>
      <c r="P690" s="21" t="s">
        <v>2155</v>
      </c>
      <c r="Q690" s="21"/>
    </row>
    <row r="691" spans="1:17" s="18" customFormat="1" ht="112" x14ac:dyDescent="0.2">
      <c r="A691" s="20">
        <v>1562</v>
      </c>
      <c r="B691" s="21" t="s">
        <v>4849</v>
      </c>
      <c r="C691" s="21" t="s">
        <v>4246</v>
      </c>
      <c r="D691" s="21" t="s">
        <v>447</v>
      </c>
      <c r="E691" s="21" t="s">
        <v>399</v>
      </c>
      <c r="F691" s="21" t="s">
        <v>9</v>
      </c>
      <c r="G691" s="21" t="s">
        <v>448</v>
      </c>
      <c r="H691" s="21" t="s">
        <v>47</v>
      </c>
      <c r="I691" s="21" t="s">
        <v>432</v>
      </c>
      <c r="J691" s="20">
        <v>1504</v>
      </c>
      <c r="K691" s="22" t="s">
        <v>450</v>
      </c>
      <c r="L691" s="21" t="s">
        <v>8</v>
      </c>
      <c r="M691" s="21" t="s">
        <v>295</v>
      </c>
      <c r="N691" s="29" t="s">
        <v>8386</v>
      </c>
      <c r="O691" s="21" t="s">
        <v>451</v>
      </c>
      <c r="P691" s="21" t="s">
        <v>449</v>
      </c>
      <c r="Q691" s="21"/>
    </row>
    <row r="692" spans="1:17" s="18" customFormat="1" ht="56" x14ac:dyDescent="0.2">
      <c r="A692" s="20">
        <v>109</v>
      </c>
      <c r="B692" s="21" t="s">
        <v>4975</v>
      </c>
      <c r="C692" s="21" t="s">
        <v>4246</v>
      </c>
      <c r="D692" s="21" t="s">
        <v>1149</v>
      </c>
      <c r="F692" s="21" t="s">
        <v>9</v>
      </c>
      <c r="G692" s="21" t="s">
        <v>59</v>
      </c>
      <c r="H692" s="21" t="s">
        <v>11</v>
      </c>
      <c r="J692" s="20">
        <v>1504</v>
      </c>
      <c r="K692" s="22" t="s">
        <v>1151</v>
      </c>
      <c r="L692" s="21" t="s">
        <v>8</v>
      </c>
      <c r="N692" s="29" t="s">
        <v>6896</v>
      </c>
      <c r="O692" s="21" t="s">
        <v>1152</v>
      </c>
      <c r="P692" s="21" t="s">
        <v>1150</v>
      </c>
      <c r="Q692" s="21"/>
    </row>
    <row r="693" spans="1:17" s="18" customFormat="1" ht="56" x14ac:dyDescent="0.2">
      <c r="A693" s="20">
        <v>110</v>
      </c>
      <c r="B693" s="21" t="s">
        <v>4976</v>
      </c>
      <c r="C693" s="21" t="s">
        <v>4405</v>
      </c>
      <c r="D693" s="21" t="s">
        <v>1149</v>
      </c>
      <c r="F693" s="21" t="s">
        <v>9</v>
      </c>
      <c r="G693" s="21" t="s">
        <v>59</v>
      </c>
      <c r="H693" s="21" t="s">
        <v>11</v>
      </c>
      <c r="J693" s="20">
        <v>1504</v>
      </c>
      <c r="K693" s="22" t="s">
        <v>1151</v>
      </c>
      <c r="L693" s="21" t="s">
        <v>8</v>
      </c>
      <c r="M693" s="18" t="s">
        <v>54</v>
      </c>
      <c r="N693" s="29" t="s">
        <v>6896</v>
      </c>
      <c r="O693" s="21" t="s">
        <v>1152</v>
      </c>
      <c r="P693" s="21" t="s">
        <v>1150</v>
      </c>
      <c r="Q693" s="21"/>
    </row>
    <row r="694" spans="1:17" s="18" customFormat="1" ht="32" x14ac:dyDescent="0.2">
      <c r="A694" s="20">
        <v>317</v>
      </c>
      <c r="B694" s="21" t="s">
        <v>6150</v>
      </c>
      <c r="C694" s="21" t="s">
        <v>4973</v>
      </c>
      <c r="D694" s="21" t="s">
        <v>67</v>
      </c>
      <c r="E694" s="21" t="s">
        <v>70</v>
      </c>
      <c r="F694" s="21" t="s">
        <v>9</v>
      </c>
      <c r="G694" s="21" t="s">
        <v>22</v>
      </c>
      <c r="H694" s="21" t="s">
        <v>11</v>
      </c>
      <c r="J694" s="20">
        <v>1504</v>
      </c>
      <c r="K694" s="22" t="s">
        <v>2436</v>
      </c>
      <c r="L694" s="21" t="s">
        <v>24</v>
      </c>
      <c r="N694" s="29" t="s">
        <v>6897</v>
      </c>
      <c r="O694" s="21" t="s">
        <v>2157</v>
      </c>
      <c r="P694" s="21" t="s">
        <v>2435</v>
      </c>
      <c r="Q694" s="21"/>
    </row>
    <row r="695" spans="1:17" s="18" customFormat="1" ht="48" x14ac:dyDescent="0.2">
      <c r="A695" s="20">
        <v>318</v>
      </c>
      <c r="B695" s="21" t="s">
        <v>5866</v>
      </c>
      <c r="C695" s="21" t="s">
        <v>4246</v>
      </c>
      <c r="D695" s="21" t="s">
        <v>693</v>
      </c>
      <c r="E695" s="21" t="s">
        <v>28</v>
      </c>
      <c r="F695" s="21" t="s">
        <v>9</v>
      </c>
      <c r="G695" s="21" t="s">
        <v>22</v>
      </c>
      <c r="H695" s="21" t="s">
        <v>11</v>
      </c>
      <c r="J695" s="20">
        <v>1504</v>
      </c>
      <c r="K695" s="22" t="s">
        <v>4017</v>
      </c>
      <c r="L695" s="21" t="s">
        <v>8</v>
      </c>
      <c r="N695" s="29" t="s">
        <v>6898</v>
      </c>
      <c r="O695" s="21" t="s">
        <v>2331</v>
      </c>
      <c r="P695" s="21" t="s">
        <v>4016</v>
      </c>
      <c r="Q695" s="21"/>
    </row>
    <row r="696" spans="1:17" s="18" customFormat="1" ht="42" x14ac:dyDescent="0.2">
      <c r="A696" s="20">
        <v>111</v>
      </c>
      <c r="B696" s="21" t="s">
        <v>4977</v>
      </c>
      <c r="C696" s="21" t="s">
        <v>4310</v>
      </c>
      <c r="D696" s="21" t="s">
        <v>1142</v>
      </c>
      <c r="F696" s="21" t="s">
        <v>9</v>
      </c>
      <c r="G696" s="21" t="s">
        <v>59</v>
      </c>
      <c r="H696" s="21" t="s">
        <v>11</v>
      </c>
      <c r="J696" s="20">
        <v>1504</v>
      </c>
      <c r="K696" s="22" t="s">
        <v>1144</v>
      </c>
      <c r="L696" s="21" t="s">
        <v>8</v>
      </c>
      <c r="M696" s="21" t="s">
        <v>54</v>
      </c>
      <c r="N696" s="29" t="s">
        <v>6899</v>
      </c>
      <c r="O696" s="21" t="s">
        <v>1145</v>
      </c>
      <c r="P696" s="21" t="s">
        <v>1143</v>
      </c>
      <c r="Q696" s="21"/>
    </row>
    <row r="697" spans="1:17" s="18" customFormat="1" ht="32" x14ac:dyDescent="0.2">
      <c r="A697" s="20">
        <v>308</v>
      </c>
      <c r="B697" s="21" t="s">
        <v>6065</v>
      </c>
      <c r="C697" s="21" t="s">
        <v>4246</v>
      </c>
      <c r="D697" s="21" t="s">
        <v>2090</v>
      </c>
      <c r="E697" s="21" t="s">
        <v>237</v>
      </c>
      <c r="F697" s="21" t="s">
        <v>9</v>
      </c>
      <c r="G697" s="21" t="s">
        <v>22</v>
      </c>
      <c r="H697" s="21" t="s">
        <v>11</v>
      </c>
      <c r="J697" s="20">
        <v>1504</v>
      </c>
      <c r="K697" s="22" t="s">
        <v>2092</v>
      </c>
      <c r="L697" s="21" t="s">
        <v>24</v>
      </c>
      <c r="N697" s="29" t="s">
        <v>6900</v>
      </c>
      <c r="O697" s="21" t="s">
        <v>2093</v>
      </c>
      <c r="P697" s="21" t="s">
        <v>2091</v>
      </c>
      <c r="Q697" s="21"/>
    </row>
    <row r="698" spans="1:17" s="18" customFormat="1" ht="32" x14ac:dyDescent="0.2">
      <c r="A698" s="20">
        <v>319</v>
      </c>
      <c r="B698" s="21" t="s">
        <v>4978</v>
      </c>
      <c r="C698" s="21" t="s">
        <v>4197</v>
      </c>
      <c r="D698" s="21" t="s">
        <v>67</v>
      </c>
      <c r="E698" s="21" t="s">
        <v>2328</v>
      </c>
      <c r="F698" s="21" t="s">
        <v>9</v>
      </c>
      <c r="G698" s="21" t="s">
        <v>22</v>
      </c>
      <c r="H698" s="21" t="s">
        <v>11</v>
      </c>
      <c r="J698" s="20">
        <v>1504</v>
      </c>
      <c r="K698" s="22" t="s">
        <v>2330</v>
      </c>
      <c r="L698" s="21" t="s">
        <v>8</v>
      </c>
      <c r="N698" s="29" t="s">
        <v>6901</v>
      </c>
      <c r="O698" s="21" t="s">
        <v>2331</v>
      </c>
      <c r="P698" s="21" t="s">
        <v>2329</v>
      </c>
    </row>
    <row r="699" spans="1:17" s="18" customFormat="1" ht="32" x14ac:dyDescent="0.2">
      <c r="A699" s="20">
        <v>310</v>
      </c>
      <c r="B699" s="21" t="s">
        <v>6399</v>
      </c>
      <c r="C699" s="21" t="s">
        <v>4232</v>
      </c>
      <c r="D699" s="21" t="s">
        <v>1254</v>
      </c>
      <c r="E699" s="21" t="s">
        <v>108</v>
      </c>
      <c r="F699" s="21" t="s">
        <v>9</v>
      </c>
      <c r="G699" s="21" t="s">
        <v>22</v>
      </c>
      <c r="H699" s="21" t="s">
        <v>11</v>
      </c>
      <c r="J699" s="20">
        <v>1504</v>
      </c>
      <c r="K699" s="22" t="s">
        <v>3449</v>
      </c>
      <c r="L699" s="21" t="s">
        <v>16</v>
      </c>
      <c r="M699" s="21" t="s">
        <v>840</v>
      </c>
      <c r="N699" s="29" t="s">
        <v>6902</v>
      </c>
      <c r="O699" s="21" t="s">
        <v>2093</v>
      </c>
      <c r="P699" s="21" t="s">
        <v>3448</v>
      </c>
      <c r="Q699" s="21"/>
    </row>
    <row r="700" spans="1:17" s="18" customFormat="1" ht="56" x14ac:dyDescent="0.2">
      <c r="A700" s="20">
        <v>112</v>
      </c>
      <c r="B700" s="21" t="s">
        <v>4906</v>
      </c>
      <c r="C700" s="21" t="s">
        <v>4197</v>
      </c>
      <c r="D700" s="21" t="s">
        <v>831</v>
      </c>
      <c r="F700" s="21" t="s">
        <v>9</v>
      </c>
      <c r="G700" s="21" t="s">
        <v>59</v>
      </c>
      <c r="H700" s="21" t="s">
        <v>11</v>
      </c>
      <c r="J700" s="20">
        <v>1504</v>
      </c>
      <c r="K700" s="22" t="s">
        <v>833</v>
      </c>
      <c r="L700" s="21" t="s">
        <v>8</v>
      </c>
      <c r="M700" s="18" t="s">
        <v>446</v>
      </c>
      <c r="N700" s="29" t="s">
        <v>6903</v>
      </c>
      <c r="O700" s="21" t="s">
        <v>834</v>
      </c>
      <c r="P700" s="21" t="s">
        <v>832</v>
      </c>
    </row>
    <row r="701" spans="1:17" s="18" customFormat="1" ht="44" customHeight="1" x14ac:dyDescent="0.2">
      <c r="A701" s="20">
        <v>1698</v>
      </c>
      <c r="B701" s="21" t="s">
        <v>4981</v>
      </c>
      <c r="C701" s="21" t="s">
        <v>4766</v>
      </c>
      <c r="D701" s="21" t="s">
        <v>67</v>
      </c>
      <c r="E701" s="21" t="s">
        <v>79</v>
      </c>
      <c r="F701" s="21" t="s">
        <v>9</v>
      </c>
      <c r="G701" s="21" t="s">
        <v>8222</v>
      </c>
      <c r="H701" s="21" t="s">
        <v>11</v>
      </c>
      <c r="J701" s="20">
        <v>1504</v>
      </c>
      <c r="K701" s="22" t="s">
        <v>4983</v>
      </c>
      <c r="L701" s="21" t="s">
        <v>8</v>
      </c>
      <c r="N701" s="29" t="s">
        <v>7814</v>
      </c>
      <c r="O701" s="21" t="s">
        <v>4984</v>
      </c>
      <c r="P701" s="21" t="s">
        <v>4982</v>
      </c>
      <c r="Q701" s="21"/>
    </row>
    <row r="702" spans="1:17" s="18" customFormat="1" ht="99" customHeight="1" x14ac:dyDescent="0.2">
      <c r="A702" s="20">
        <v>328</v>
      </c>
      <c r="B702" s="21" t="s">
        <v>6534</v>
      </c>
      <c r="C702" s="21" t="s">
        <v>4195</v>
      </c>
      <c r="D702" s="21" t="s">
        <v>101</v>
      </c>
      <c r="E702" s="21" t="s">
        <v>486</v>
      </c>
      <c r="F702" s="21" t="s">
        <v>9</v>
      </c>
      <c r="G702" s="21" t="s">
        <v>22</v>
      </c>
      <c r="H702" s="21" t="s">
        <v>11</v>
      </c>
      <c r="J702" s="20">
        <v>1504</v>
      </c>
      <c r="K702" s="22" t="s">
        <v>4046</v>
      </c>
      <c r="L702" s="21" t="s">
        <v>24</v>
      </c>
      <c r="N702" s="29" t="s">
        <v>6904</v>
      </c>
      <c r="O702" s="21" t="s">
        <v>868</v>
      </c>
      <c r="P702" s="21" t="s">
        <v>4045</v>
      </c>
      <c r="Q702" s="21"/>
    </row>
    <row r="703" spans="1:17" s="18" customFormat="1" ht="32" x14ac:dyDescent="0.2">
      <c r="A703" s="20">
        <v>341</v>
      </c>
      <c r="B703" s="21" t="s">
        <v>6477</v>
      </c>
      <c r="C703" s="21" t="s">
        <v>4195</v>
      </c>
      <c r="D703" s="21" t="s">
        <v>2114</v>
      </c>
      <c r="F703" s="21" t="s">
        <v>9</v>
      </c>
      <c r="G703" s="21" t="s">
        <v>22</v>
      </c>
      <c r="H703" s="21" t="s">
        <v>11</v>
      </c>
      <c r="J703" s="18">
        <v>1504</v>
      </c>
      <c r="L703" s="21" t="s">
        <v>24</v>
      </c>
      <c r="N703" s="29" t="s">
        <v>7684</v>
      </c>
      <c r="O703" s="21" t="s">
        <v>3762</v>
      </c>
      <c r="P703" s="21" t="s">
        <v>3761</v>
      </c>
      <c r="Q703" s="21"/>
    </row>
    <row r="704" spans="1:17" s="18" customFormat="1" ht="96" x14ac:dyDescent="0.2">
      <c r="A704" s="20">
        <v>1271</v>
      </c>
      <c r="B704" s="21" t="s">
        <v>4980</v>
      </c>
      <c r="C704" s="21" t="s">
        <v>4197</v>
      </c>
      <c r="D704" s="21" t="s">
        <v>67</v>
      </c>
      <c r="E704" s="21" t="s">
        <v>655</v>
      </c>
      <c r="F704" s="21" t="s">
        <v>9</v>
      </c>
      <c r="G704" s="21" t="s">
        <v>1638</v>
      </c>
      <c r="H704" s="21" t="s">
        <v>19</v>
      </c>
      <c r="J704" s="20">
        <v>1504</v>
      </c>
      <c r="L704" s="59" t="s">
        <v>24</v>
      </c>
      <c r="N704" s="29" t="s">
        <v>8387</v>
      </c>
      <c r="O704" s="42" t="s">
        <v>8094</v>
      </c>
      <c r="P704" s="21" t="s">
        <v>3692</v>
      </c>
      <c r="Q704" s="21"/>
    </row>
    <row r="705" spans="1:17" s="18" customFormat="1" ht="48" x14ac:dyDescent="0.2">
      <c r="A705" s="20">
        <v>311</v>
      </c>
      <c r="B705" s="21" t="s">
        <v>6222</v>
      </c>
      <c r="C705" s="21" t="s">
        <v>4195</v>
      </c>
      <c r="D705" s="21" t="s">
        <v>2721</v>
      </c>
      <c r="E705" s="21" t="s">
        <v>336</v>
      </c>
      <c r="F705" s="21" t="s">
        <v>9</v>
      </c>
      <c r="G705" s="21" t="s">
        <v>22</v>
      </c>
      <c r="H705" s="21" t="s">
        <v>11</v>
      </c>
      <c r="J705" s="20">
        <v>1505</v>
      </c>
      <c r="K705" s="22" t="s">
        <v>2723</v>
      </c>
      <c r="L705" s="21" t="s">
        <v>24</v>
      </c>
      <c r="N705" s="29" t="s">
        <v>6905</v>
      </c>
      <c r="O705" s="21" t="s">
        <v>2093</v>
      </c>
      <c r="P705" s="21" t="s">
        <v>2722</v>
      </c>
      <c r="Q705" s="21"/>
    </row>
    <row r="706" spans="1:17" s="18" customFormat="1" ht="32" x14ac:dyDescent="0.2">
      <c r="A706" s="20">
        <v>309</v>
      </c>
      <c r="B706" s="21" t="s">
        <v>6562</v>
      </c>
      <c r="C706" s="21" t="s">
        <v>4246</v>
      </c>
      <c r="D706" s="21" t="s">
        <v>255</v>
      </c>
      <c r="E706" s="21" t="s">
        <v>385</v>
      </c>
      <c r="F706" s="21" t="s">
        <v>9</v>
      </c>
      <c r="G706" s="21" t="s">
        <v>22</v>
      </c>
      <c r="H706" s="21" t="s">
        <v>11</v>
      </c>
      <c r="J706" s="20">
        <v>1505</v>
      </c>
      <c r="K706" s="22" t="s">
        <v>4149</v>
      </c>
      <c r="L706" s="21" t="s">
        <v>16</v>
      </c>
      <c r="N706" s="29" t="s">
        <v>6906</v>
      </c>
      <c r="O706" s="21" t="s">
        <v>2093</v>
      </c>
      <c r="P706" s="21" t="s">
        <v>4148</v>
      </c>
      <c r="Q706" s="21"/>
    </row>
    <row r="707" spans="1:17" s="18" customFormat="1" ht="32" x14ac:dyDescent="0.2">
      <c r="A707" s="20">
        <v>320</v>
      </c>
      <c r="B707" s="21" t="s">
        <v>6244</v>
      </c>
      <c r="C707" s="21" t="s">
        <v>4232</v>
      </c>
      <c r="D707" s="21" t="s">
        <v>2788</v>
      </c>
      <c r="E707" s="21" t="s">
        <v>265</v>
      </c>
      <c r="F707" s="21" t="s">
        <v>9</v>
      </c>
      <c r="G707" s="21" t="s">
        <v>22</v>
      </c>
      <c r="H707" s="21" t="s">
        <v>11</v>
      </c>
      <c r="J707" s="20">
        <v>1505</v>
      </c>
      <c r="K707" s="22" t="s">
        <v>2790</v>
      </c>
      <c r="L707" s="21" t="s">
        <v>24</v>
      </c>
      <c r="N707" s="29" t="s">
        <v>6907</v>
      </c>
      <c r="O707" s="21" t="s">
        <v>2331</v>
      </c>
      <c r="P707" s="21" t="s">
        <v>2789</v>
      </c>
      <c r="Q707" s="21"/>
    </row>
    <row r="708" spans="1:17" s="18" customFormat="1" ht="32" x14ac:dyDescent="0.2">
      <c r="A708" s="20">
        <v>312</v>
      </c>
      <c r="B708" s="21" t="s">
        <v>5004</v>
      </c>
      <c r="C708" s="21" t="s">
        <v>4592</v>
      </c>
      <c r="D708" s="21" t="s">
        <v>1368</v>
      </c>
      <c r="F708" s="21" t="s">
        <v>9</v>
      </c>
      <c r="G708" s="21" t="s">
        <v>22</v>
      </c>
      <c r="H708" s="21" t="s">
        <v>11</v>
      </c>
      <c r="J708" s="20">
        <v>1505</v>
      </c>
      <c r="K708" s="22" t="s">
        <v>1370</v>
      </c>
      <c r="L708" s="21" t="s">
        <v>24</v>
      </c>
      <c r="N708" s="29" t="s">
        <v>6908</v>
      </c>
      <c r="O708" s="21" t="s">
        <v>1371</v>
      </c>
      <c r="P708" s="21" t="s">
        <v>1369</v>
      </c>
      <c r="Q708" s="21"/>
    </row>
    <row r="709" spans="1:17" s="18" customFormat="1" ht="32" x14ac:dyDescent="0.2">
      <c r="A709" s="20">
        <v>313</v>
      </c>
      <c r="B709" s="21" t="s">
        <v>5005</v>
      </c>
      <c r="C709" s="21" t="s">
        <v>4197</v>
      </c>
      <c r="D709" s="21" t="s">
        <v>735</v>
      </c>
      <c r="F709" s="21" t="s">
        <v>9</v>
      </c>
      <c r="G709" s="21" t="s">
        <v>22</v>
      </c>
      <c r="H709" s="21" t="s">
        <v>11</v>
      </c>
      <c r="J709" s="20">
        <v>1505</v>
      </c>
      <c r="K709" s="22" t="s">
        <v>1370</v>
      </c>
      <c r="L709" s="21" t="s">
        <v>24</v>
      </c>
      <c r="N709" s="29" t="s">
        <v>6909</v>
      </c>
      <c r="O709" s="21" t="s">
        <v>2157</v>
      </c>
      <c r="P709" s="21" t="s">
        <v>2460</v>
      </c>
      <c r="Q709" s="21"/>
    </row>
    <row r="710" spans="1:17" s="18" customFormat="1" ht="154" x14ac:dyDescent="0.2">
      <c r="A710" s="20">
        <v>1123</v>
      </c>
      <c r="B710" s="21" t="s">
        <v>5969</v>
      </c>
      <c r="C710" s="21" t="s">
        <v>4246</v>
      </c>
      <c r="D710" s="21" t="s">
        <v>805</v>
      </c>
      <c r="E710" s="21" t="s">
        <v>49</v>
      </c>
      <c r="F710" s="21" t="s">
        <v>9</v>
      </c>
      <c r="G710" s="21" t="s">
        <v>8222</v>
      </c>
      <c r="H710" s="21" t="s">
        <v>11</v>
      </c>
      <c r="J710" s="20">
        <v>1505</v>
      </c>
      <c r="K710" s="22" t="s">
        <v>892</v>
      </c>
      <c r="L710" s="21" t="s">
        <v>252</v>
      </c>
      <c r="M710" s="21" t="s">
        <v>1563</v>
      </c>
      <c r="N710" s="29" t="s">
        <v>7738</v>
      </c>
      <c r="O710" s="21" t="s">
        <v>1562</v>
      </c>
      <c r="P710" s="21" t="s">
        <v>1561</v>
      </c>
      <c r="Q710" s="21"/>
    </row>
    <row r="711" spans="1:17" s="18" customFormat="1" ht="98" x14ac:dyDescent="0.2">
      <c r="A711" s="20">
        <v>1124</v>
      </c>
      <c r="B711" s="21" t="s">
        <v>5006</v>
      </c>
      <c r="C711" s="21" t="s">
        <v>4197</v>
      </c>
      <c r="D711" s="21" t="s">
        <v>805</v>
      </c>
      <c r="E711" s="21" t="s">
        <v>49</v>
      </c>
      <c r="F711" s="21" t="s">
        <v>9</v>
      </c>
      <c r="G711" s="21" t="s">
        <v>890</v>
      </c>
      <c r="H711" s="21" t="s">
        <v>19</v>
      </c>
      <c r="J711" s="20">
        <v>1505</v>
      </c>
      <c r="K711" s="22" t="s">
        <v>892</v>
      </c>
      <c r="L711" s="21" t="s">
        <v>38</v>
      </c>
      <c r="M711" s="18" t="s">
        <v>840</v>
      </c>
      <c r="N711" s="29" t="s">
        <v>7739</v>
      </c>
      <c r="O711" s="21" t="s">
        <v>893</v>
      </c>
      <c r="P711" s="21" t="s">
        <v>891</v>
      </c>
      <c r="Q711" s="21"/>
    </row>
    <row r="712" spans="1:17" s="18" customFormat="1" ht="32" x14ac:dyDescent="0.2">
      <c r="A712" s="20">
        <v>314</v>
      </c>
      <c r="B712" s="21" t="s">
        <v>5701</v>
      </c>
      <c r="C712" s="21" t="s">
        <v>4224</v>
      </c>
      <c r="D712" s="21" t="s">
        <v>2879</v>
      </c>
      <c r="E712" s="21" t="s">
        <v>1041</v>
      </c>
      <c r="F712" s="21" t="s">
        <v>9</v>
      </c>
      <c r="G712" s="21" t="s">
        <v>22</v>
      </c>
      <c r="H712" s="21" t="s">
        <v>11</v>
      </c>
      <c r="J712" s="20">
        <v>1505</v>
      </c>
      <c r="K712" s="22" t="s">
        <v>2881</v>
      </c>
      <c r="L712" s="21" t="s">
        <v>24</v>
      </c>
      <c r="N712" s="29" t="s">
        <v>6910</v>
      </c>
      <c r="O712" s="21" t="s">
        <v>2157</v>
      </c>
      <c r="P712" s="21" t="s">
        <v>2880</v>
      </c>
      <c r="Q712" s="21"/>
    </row>
    <row r="713" spans="1:17" s="18" customFormat="1" ht="56" x14ac:dyDescent="0.2">
      <c r="A713" s="20">
        <v>113</v>
      </c>
      <c r="B713" s="21" t="s">
        <v>4985</v>
      </c>
      <c r="C713" s="21" t="s">
        <v>4197</v>
      </c>
      <c r="D713" s="21" t="s">
        <v>3565</v>
      </c>
      <c r="F713" s="21" t="s">
        <v>9</v>
      </c>
      <c r="G713" s="21" t="s">
        <v>59</v>
      </c>
      <c r="H713" s="21" t="s">
        <v>11</v>
      </c>
      <c r="J713" s="20">
        <v>1505</v>
      </c>
      <c r="K713" s="22" t="s">
        <v>3567</v>
      </c>
      <c r="L713" s="21" t="s">
        <v>8</v>
      </c>
      <c r="M713" s="21" t="s">
        <v>446</v>
      </c>
      <c r="N713" s="29" t="s">
        <v>8388</v>
      </c>
      <c r="O713" s="21" t="s">
        <v>834</v>
      </c>
      <c r="P713" s="21" t="s">
        <v>3566</v>
      </c>
      <c r="Q713" s="21"/>
    </row>
    <row r="714" spans="1:17" s="18" customFormat="1" ht="84" x14ac:dyDescent="0.2">
      <c r="A714" s="20">
        <v>114</v>
      </c>
      <c r="B714" s="21" t="s">
        <v>4986</v>
      </c>
      <c r="C714" s="21" t="s">
        <v>4197</v>
      </c>
      <c r="D714" s="21" t="s">
        <v>154</v>
      </c>
      <c r="F714" s="21" t="s">
        <v>9</v>
      </c>
      <c r="G714" s="21" t="s">
        <v>59</v>
      </c>
      <c r="H714" s="21" t="s">
        <v>11</v>
      </c>
      <c r="J714" s="20">
        <v>1505</v>
      </c>
      <c r="K714" s="22" t="s">
        <v>156</v>
      </c>
      <c r="L714" s="21" t="s">
        <v>8</v>
      </c>
      <c r="N714" s="29" t="s">
        <v>6911</v>
      </c>
      <c r="O714" s="21" t="s">
        <v>157</v>
      </c>
      <c r="P714" s="21" t="s">
        <v>155</v>
      </c>
    </row>
    <row r="715" spans="1:17" s="18" customFormat="1" ht="84" x14ac:dyDescent="0.2">
      <c r="A715" s="20">
        <v>115</v>
      </c>
      <c r="B715" s="21" t="s">
        <v>4986</v>
      </c>
      <c r="C715" s="21" t="s">
        <v>4246</v>
      </c>
      <c r="D715" s="21" t="s">
        <v>154</v>
      </c>
      <c r="F715" s="21" t="s">
        <v>9</v>
      </c>
      <c r="G715" s="21" t="s">
        <v>59</v>
      </c>
      <c r="H715" s="21" t="s">
        <v>11</v>
      </c>
      <c r="J715" s="20">
        <v>1505</v>
      </c>
      <c r="K715" s="22" t="s">
        <v>156</v>
      </c>
      <c r="L715" s="21" t="s">
        <v>8</v>
      </c>
      <c r="M715" s="21" t="s">
        <v>54</v>
      </c>
      <c r="N715" s="29" t="s">
        <v>6911</v>
      </c>
      <c r="O715" s="21" t="s">
        <v>157</v>
      </c>
      <c r="P715" s="21" t="s">
        <v>155</v>
      </c>
      <c r="Q715" s="21"/>
    </row>
    <row r="716" spans="1:17" s="18" customFormat="1" ht="84" x14ac:dyDescent="0.2">
      <c r="A716" s="20">
        <v>116</v>
      </c>
      <c r="B716" s="21" t="s">
        <v>4986</v>
      </c>
      <c r="C716" s="21" t="s">
        <v>4987</v>
      </c>
      <c r="D716" s="21" t="s">
        <v>154</v>
      </c>
      <c r="F716" s="21" t="s">
        <v>9</v>
      </c>
      <c r="G716" s="21" t="s">
        <v>59</v>
      </c>
      <c r="H716" s="21" t="s">
        <v>11</v>
      </c>
      <c r="J716" s="20">
        <v>1505</v>
      </c>
      <c r="K716" s="22" t="s">
        <v>156</v>
      </c>
      <c r="L716" s="21" t="s">
        <v>8</v>
      </c>
      <c r="M716" s="21" t="s">
        <v>54</v>
      </c>
      <c r="N716" s="29" t="s">
        <v>6911</v>
      </c>
      <c r="O716" s="21" t="s">
        <v>157</v>
      </c>
      <c r="P716" s="21" t="s">
        <v>155</v>
      </c>
      <c r="Q716" s="21"/>
    </row>
    <row r="717" spans="1:17" s="18" customFormat="1" ht="84" x14ac:dyDescent="0.2">
      <c r="A717" s="20">
        <v>117</v>
      </c>
      <c r="B717" s="21" t="s">
        <v>4988</v>
      </c>
      <c r="C717" s="21" t="s">
        <v>4405</v>
      </c>
      <c r="D717" s="21" t="s">
        <v>154</v>
      </c>
      <c r="F717" s="21" t="s">
        <v>9</v>
      </c>
      <c r="G717" s="21" t="s">
        <v>59</v>
      </c>
      <c r="H717" s="21" t="s">
        <v>11</v>
      </c>
      <c r="J717" s="20">
        <v>1505</v>
      </c>
      <c r="K717" s="22" t="s">
        <v>156</v>
      </c>
      <c r="L717" s="21" t="s">
        <v>8</v>
      </c>
      <c r="M717" s="21" t="s">
        <v>54</v>
      </c>
      <c r="N717" s="29" t="s">
        <v>6911</v>
      </c>
      <c r="O717" s="21" t="s">
        <v>157</v>
      </c>
      <c r="P717" s="21" t="s">
        <v>155</v>
      </c>
      <c r="Q717" s="21"/>
    </row>
    <row r="718" spans="1:17" s="18" customFormat="1" ht="32" x14ac:dyDescent="0.2">
      <c r="A718" s="20">
        <v>315</v>
      </c>
      <c r="B718" s="21" t="s">
        <v>6520</v>
      </c>
      <c r="C718" s="21" t="s">
        <v>4246</v>
      </c>
      <c r="D718" s="21" t="s">
        <v>3977</v>
      </c>
      <c r="E718" s="21" t="s">
        <v>13</v>
      </c>
      <c r="F718" s="21" t="s">
        <v>9</v>
      </c>
      <c r="G718" s="21" t="s">
        <v>22</v>
      </c>
      <c r="H718" s="21" t="s">
        <v>11</v>
      </c>
      <c r="J718" s="20">
        <v>1505</v>
      </c>
      <c r="K718" s="22" t="s">
        <v>3979</v>
      </c>
      <c r="L718" s="21" t="s">
        <v>38</v>
      </c>
      <c r="M718" s="21" t="s">
        <v>35</v>
      </c>
      <c r="N718" s="29" t="s">
        <v>6912</v>
      </c>
      <c r="O718" s="21" t="s">
        <v>2157</v>
      </c>
      <c r="P718" s="21" t="s">
        <v>3978</v>
      </c>
      <c r="Q718" s="21"/>
    </row>
    <row r="719" spans="1:17" s="18" customFormat="1" ht="84" x14ac:dyDescent="0.2">
      <c r="A719" s="20">
        <v>1564</v>
      </c>
      <c r="B719" s="21" t="s">
        <v>5007</v>
      </c>
      <c r="C719" s="21" t="s">
        <v>4197</v>
      </c>
      <c r="D719" s="21" t="s">
        <v>434</v>
      </c>
      <c r="E719" s="21" t="s">
        <v>28</v>
      </c>
      <c r="F719" s="21" t="s">
        <v>9</v>
      </c>
      <c r="G719" s="21" t="s">
        <v>435</v>
      </c>
      <c r="H719" s="21" t="s">
        <v>439</v>
      </c>
      <c r="J719" s="20">
        <v>1505</v>
      </c>
      <c r="K719" s="22" t="s">
        <v>437</v>
      </c>
      <c r="L719" s="21" t="s">
        <v>8</v>
      </c>
      <c r="N719" s="29" t="s">
        <v>6913</v>
      </c>
      <c r="O719" s="21" t="s">
        <v>438</v>
      </c>
      <c r="P719" s="21" t="s">
        <v>436</v>
      </c>
      <c r="Q719" s="21"/>
    </row>
    <row r="720" spans="1:17" s="18" customFormat="1" ht="42" x14ac:dyDescent="0.2">
      <c r="A720" s="20">
        <v>118</v>
      </c>
      <c r="B720" s="21" t="s">
        <v>4989</v>
      </c>
      <c r="C720" s="21" t="s">
        <v>4197</v>
      </c>
      <c r="D720" s="21" t="s">
        <v>63</v>
      </c>
      <c r="F720" s="21" t="s">
        <v>9</v>
      </c>
      <c r="G720" s="21" t="s">
        <v>59</v>
      </c>
      <c r="H720" s="21" t="s">
        <v>11</v>
      </c>
      <c r="J720" s="20">
        <v>1505</v>
      </c>
      <c r="K720" s="22" t="s">
        <v>65</v>
      </c>
      <c r="L720" s="21" t="s">
        <v>8</v>
      </c>
      <c r="N720" s="29" t="s">
        <v>6914</v>
      </c>
      <c r="O720" s="21" t="s">
        <v>66</v>
      </c>
      <c r="P720" s="21" t="s">
        <v>64</v>
      </c>
      <c r="Q720" s="21"/>
    </row>
    <row r="721" spans="1:17" s="18" customFormat="1" ht="42" x14ac:dyDescent="0.2">
      <c r="A721" s="20">
        <v>119</v>
      </c>
      <c r="B721" s="21" t="s">
        <v>4989</v>
      </c>
      <c r="C721" s="21" t="s">
        <v>4195</v>
      </c>
      <c r="D721" s="21" t="s">
        <v>63</v>
      </c>
      <c r="F721" s="21" t="s">
        <v>9</v>
      </c>
      <c r="G721" s="21" t="s">
        <v>59</v>
      </c>
      <c r="H721" s="21" t="s">
        <v>11</v>
      </c>
      <c r="J721" s="20">
        <v>1505</v>
      </c>
      <c r="K721" s="22" t="s">
        <v>65</v>
      </c>
      <c r="L721" s="21" t="s">
        <v>8</v>
      </c>
      <c r="N721" s="29" t="s">
        <v>6914</v>
      </c>
      <c r="O721" s="21" t="s">
        <v>66</v>
      </c>
      <c r="P721" s="21" t="s">
        <v>64</v>
      </c>
      <c r="Q721" s="21"/>
    </row>
    <row r="722" spans="1:17" s="18" customFormat="1" ht="42" x14ac:dyDescent="0.2">
      <c r="A722" s="20">
        <v>120</v>
      </c>
      <c r="B722" s="21" t="s">
        <v>4990</v>
      </c>
      <c r="C722" s="21" t="s">
        <v>4197</v>
      </c>
      <c r="D722" s="21" t="s">
        <v>63</v>
      </c>
      <c r="F722" s="21" t="s">
        <v>9</v>
      </c>
      <c r="G722" s="21" t="s">
        <v>59</v>
      </c>
      <c r="H722" s="21" t="s">
        <v>11</v>
      </c>
      <c r="J722" s="20">
        <v>1505</v>
      </c>
      <c r="K722" s="22" t="s">
        <v>65</v>
      </c>
      <c r="L722" s="21" t="s">
        <v>8</v>
      </c>
      <c r="N722" s="29" t="s">
        <v>6914</v>
      </c>
      <c r="O722" s="21" t="s">
        <v>66</v>
      </c>
      <c r="P722" s="21" t="s">
        <v>64</v>
      </c>
      <c r="Q722" s="21"/>
    </row>
    <row r="723" spans="1:17" s="18" customFormat="1" ht="126" x14ac:dyDescent="0.2">
      <c r="A723" s="20">
        <v>121</v>
      </c>
      <c r="B723" s="21" t="s">
        <v>4991</v>
      </c>
      <c r="C723" s="21" t="s">
        <v>4195</v>
      </c>
      <c r="D723" s="21" t="s">
        <v>2702</v>
      </c>
      <c r="F723" s="21" t="s">
        <v>9</v>
      </c>
      <c r="G723" s="21" t="s">
        <v>59</v>
      </c>
      <c r="H723" s="21" t="s">
        <v>11</v>
      </c>
      <c r="J723" s="20">
        <v>1505</v>
      </c>
      <c r="K723" s="22" t="s">
        <v>2704</v>
      </c>
      <c r="L723" s="21" t="s">
        <v>8</v>
      </c>
      <c r="M723" s="21" t="s">
        <v>7815</v>
      </c>
      <c r="N723" s="29" t="s">
        <v>6915</v>
      </c>
      <c r="O723" s="21" t="s">
        <v>2705</v>
      </c>
      <c r="P723" s="21" t="s">
        <v>2703</v>
      </c>
      <c r="Q723" s="21"/>
    </row>
    <row r="724" spans="1:17" s="18" customFormat="1" ht="140" x14ac:dyDescent="0.2">
      <c r="A724" s="20">
        <v>124</v>
      </c>
      <c r="B724" s="21" t="s">
        <v>4986</v>
      </c>
      <c r="C724" s="21" t="s">
        <v>4992</v>
      </c>
      <c r="D724" s="21" t="s">
        <v>150</v>
      </c>
      <c r="F724" s="21" t="s">
        <v>9</v>
      </c>
      <c r="G724" s="21" t="s">
        <v>59</v>
      </c>
      <c r="H724" s="21" t="s">
        <v>11</v>
      </c>
      <c r="J724" s="20">
        <v>1505</v>
      </c>
      <c r="K724" s="22" t="s">
        <v>152</v>
      </c>
      <c r="L724" s="21" t="s">
        <v>8</v>
      </c>
      <c r="N724" s="29" t="s">
        <v>7740</v>
      </c>
      <c r="O724" s="21" t="s">
        <v>153</v>
      </c>
      <c r="P724" s="21" t="s">
        <v>151</v>
      </c>
      <c r="Q724" s="21"/>
    </row>
    <row r="725" spans="1:17" s="18" customFormat="1" ht="140" x14ac:dyDescent="0.2">
      <c r="A725" s="20">
        <v>125</v>
      </c>
      <c r="B725" s="21" t="s">
        <v>4986</v>
      </c>
      <c r="C725" s="21" t="s">
        <v>4993</v>
      </c>
      <c r="D725" s="21" t="s">
        <v>150</v>
      </c>
      <c r="F725" s="21" t="s">
        <v>9</v>
      </c>
      <c r="G725" s="21" t="s">
        <v>59</v>
      </c>
      <c r="H725" s="21" t="s">
        <v>11</v>
      </c>
      <c r="J725" s="20">
        <v>1505</v>
      </c>
      <c r="K725" s="22" t="s">
        <v>152</v>
      </c>
      <c r="L725" s="21" t="s">
        <v>8</v>
      </c>
      <c r="N725" s="29" t="s">
        <v>7740</v>
      </c>
      <c r="O725" s="21" t="s">
        <v>153</v>
      </c>
      <c r="P725" s="21" t="s">
        <v>151</v>
      </c>
      <c r="Q725" s="21"/>
    </row>
    <row r="726" spans="1:17" s="18" customFormat="1" ht="140" x14ac:dyDescent="0.2">
      <c r="A726" s="20">
        <v>126</v>
      </c>
      <c r="B726" s="21" t="s">
        <v>4994</v>
      </c>
      <c r="C726" s="21" t="s">
        <v>4195</v>
      </c>
      <c r="D726" s="21" t="s">
        <v>421</v>
      </c>
      <c r="F726" s="21" t="s">
        <v>9</v>
      </c>
      <c r="G726" s="21" t="s">
        <v>59</v>
      </c>
      <c r="H726" s="21" t="s">
        <v>11</v>
      </c>
      <c r="J726" s="20">
        <v>1505</v>
      </c>
      <c r="K726" s="22" t="s">
        <v>152</v>
      </c>
      <c r="L726" s="21" t="s">
        <v>8</v>
      </c>
      <c r="N726" s="29" t="s">
        <v>7740</v>
      </c>
      <c r="O726" s="21" t="s">
        <v>153</v>
      </c>
      <c r="P726" s="21" t="s">
        <v>151</v>
      </c>
    </row>
    <row r="727" spans="1:17" s="18" customFormat="1" ht="140" x14ac:dyDescent="0.2">
      <c r="A727" s="20">
        <v>127</v>
      </c>
      <c r="B727" s="21" t="s">
        <v>4888</v>
      </c>
      <c r="C727" s="21" t="s">
        <v>4310</v>
      </c>
      <c r="D727" s="21" t="s">
        <v>421</v>
      </c>
      <c r="F727" s="21" t="s">
        <v>9</v>
      </c>
      <c r="G727" s="21" t="s">
        <v>59</v>
      </c>
      <c r="H727" s="21" t="s">
        <v>11</v>
      </c>
      <c r="J727" s="20">
        <v>1505</v>
      </c>
      <c r="K727" s="22" t="s">
        <v>152</v>
      </c>
      <c r="L727" s="21" t="s">
        <v>8</v>
      </c>
      <c r="N727" s="29" t="s">
        <v>7740</v>
      </c>
      <c r="O727" s="21" t="s">
        <v>153</v>
      </c>
      <c r="P727" s="21" t="s">
        <v>151</v>
      </c>
      <c r="Q727" s="21"/>
    </row>
    <row r="728" spans="1:17" s="18" customFormat="1" ht="140" x14ac:dyDescent="0.2">
      <c r="A728" s="20">
        <v>128</v>
      </c>
      <c r="B728" s="21" t="s">
        <v>4986</v>
      </c>
      <c r="C728" s="21" t="s">
        <v>4995</v>
      </c>
      <c r="D728" s="21" t="s">
        <v>158</v>
      </c>
      <c r="F728" s="21" t="s">
        <v>9</v>
      </c>
      <c r="G728" s="21" t="s">
        <v>59</v>
      </c>
      <c r="H728" s="21" t="s">
        <v>11</v>
      </c>
      <c r="J728" s="20">
        <v>1505</v>
      </c>
      <c r="K728" s="22" t="s">
        <v>152</v>
      </c>
      <c r="L728" s="21" t="s">
        <v>8</v>
      </c>
      <c r="N728" s="29" t="s">
        <v>7740</v>
      </c>
      <c r="O728" s="21" t="s">
        <v>153</v>
      </c>
      <c r="P728" s="21" t="s">
        <v>151</v>
      </c>
      <c r="Q728" s="21"/>
    </row>
    <row r="729" spans="1:17" s="18" customFormat="1" ht="70" x14ac:dyDescent="0.2">
      <c r="A729" s="20">
        <v>1699</v>
      </c>
      <c r="B729" s="21" t="s">
        <v>6074</v>
      </c>
      <c r="C729" s="21" t="s">
        <v>4835</v>
      </c>
      <c r="D729" s="21" t="s">
        <v>67</v>
      </c>
      <c r="E729" s="21" t="s">
        <v>716</v>
      </c>
      <c r="F729" s="21" t="s">
        <v>9</v>
      </c>
      <c r="G729" s="21" t="s">
        <v>5008</v>
      </c>
      <c r="H729" s="21" t="s">
        <v>19</v>
      </c>
      <c r="J729" s="20">
        <v>1505</v>
      </c>
      <c r="K729" s="22" t="s">
        <v>5010</v>
      </c>
      <c r="L729" s="21" t="s">
        <v>8</v>
      </c>
      <c r="N729" s="29" t="s">
        <v>6916</v>
      </c>
      <c r="O729" s="21" t="s">
        <v>5011</v>
      </c>
      <c r="P729" s="21" t="s">
        <v>5009</v>
      </c>
      <c r="Q729" s="21"/>
    </row>
    <row r="730" spans="1:17" s="18" customFormat="1" ht="32" x14ac:dyDescent="0.2">
      <c r="A730" s="20">
        <v>321</v>
      </c>
      <c r="B730" s="21" t="s">
        <v>6545</v>
      </c>
      <c r="C730" s="21" t="s">
        <v>4246</v>
      </c>
      <c r="D730" s="21" t="s">
        <v>1244</v>
      </c>
      <c r="E730" s="21" t="s">
        <v>237</v>
      </c>
      <c r="F730" s="21" t="s">
        <v>9</v>
      </c>
      <c r="G730" s="21" t="s">
        <v>22</v>
      </c>
      <c r="H730" s="21" t="s">
        <v>11</v>
      </c>
      <c r="J730" s="20">
        <v>1505</v>
      </c>
      <c r="K730" s="22" t="s">
        <v>4095</v>
      </c>
      <c r="N730" s="29" t="s">
        <v>6917</v>
      </c>
      <c r="O730" s="21" t="s">
        <v>2331</v>
      </c>
      <c r="P730" s="21" t="s">
        <v>4094</v>
      </c>
      <c r="Q730" s="21"/>
    </row>
    <row r="731" spans="1:17" s="18" customFormat="1" ht="32" x14ac:dyDescent="0.2">
      <c r="A731" s="20">
        <v>322</v>
      </c>
      <c r="B731" s="21" t="s">
        <v>6496</v>
      </c>
      <c r="C731" s="21" t="s">
        <v>4232</v>
      </c>
      <c r="D731" s="21" t="s">
        <v>3839</v>
      </c>
      <c r="E731" s="21" t="s">
        <v>79</v>
      </c>
      <c r="F731" s="21" t="s">
        <v>9</v>
      </c>
      <c r="G731" s="21" t="s">
        <v>22</v>
      </c>
      <c r="H731" s="21" t="s">
        <v>11</v>
      </c>
      <c r="J731" s="20">
        <v>1505</v>
      </c>
      <c r="K731" s="22" t="s">
        <v>3841</v>
      </c>
      <c r="L731" s="18" t="s">
        <v>394</v>
      </c>
      <c r="N731" s="29" t="s">
        <v>6918</v>
      </c>
      <c r="O731" s="21" t="s">
        <v>2331</v>
      </c>
      <c r="P731" s="21" t="s">
        <v>3840</v>
      </c>
      <c r="Q731" s="21"/>
    </row>
    <row r="732" spans="1:17" s="18" customFormat="1" ht="49" customHeight="1" x14ac:dyDescent="0.2">
      <c r="A732" s="20">
        <v>129</v>
      </c>
      <c r="B732" s="21" t="s">
        <v>4996</v>
      </c>
      <c r="C732" s="21" t="s">
        <v>4246</v>
      </c>
      <c r="D732" s="21" t="s">
        <v>690</v>
      </c>
      <c r="F732" s="21" t="s">
        <v>9</v>
      </c>
      <c r="G732" s="21" t="s">
        <v>59</v>
      </c>
      <c r="H732" s="21" t="s">
        <v>11</v>
      </c>
      <c r="J732" s="20">
        <v>1505</v>
      </c>
      <c r="K732" s="22" t="s">
        <v>692</v>
      </c>
      <c r="L732" s="21" t="s">
        <v>8</v>
      </c>
      <c r="N732" s="29" t="s">
        <v>8389</v>
      </c>
      <c r="O732" s="21" t="s">
        <v>153</v>
      </c>
      <c r="P732" s="21" t="s">
        <v>691</v>
      </c>
      <c r="Q732" s="21"/>
    </row>
    <row r="733" spans="1:17" s="18" customFormat="1" ht="32" x14ac:dyDescent="0.2">
      <c r="A733" s="20">
        <v>330</v>
      </c>
      <c r="B733" s="21" t="s">
        <v>4914</v>
      </c>
      <c r="C733" s="21" t="s">
        <v>4262</v>
      </c>
      <c r="D733" s="21" t="s">
        <v>67</v>
      </c>
      <c r="E733" s="21" t="s">
        <v>180</v>
      </c>
      <c r="F733" s="21" t="s">
        <v>9</v>
      </c>
      <c r="G733" s="21" t="s">
        <v>22</v>
      </c>
      <c r="H733" s="21" t="s">
        <v>11</v>
      </c>
      <c r="J733" s="20">
        <v>1505</v>
      </c>
      <c r="K733" s="22" t="s">
        <v>3963</v>
      </c>
      <c r="L733" s="18" t="s">
        <v>394</v>
      </c>
      <c r="N733" s="29" t="s">
        <v>6919</v>
      </c>
      <c r="O733" s="21" t="s">
        <v>868</v>
      </c>
      <c r="P733" s="21" t="s">
        <v>3962</v>
      </c>
      <c r="Q733" s="21"/>
    </row>
    <row r="734" spans="1:17" s="18" customFormat="1" ht="64" x14ac:dyDescent="0.2">
      <c r="A734" s="20">
        <v>130</v>
      </c>
      <c r="B734" s="21" t="s">
        <v>4997</v>
      </c>
      <c r="C734" s="21" t="s">
        <v>4685</v>
      </c>
      <c r="D734" s="21" t="s">
        <v>1550</v>
      </c>
      <c r="F734" s="21" t="s">
        <v>9</v>
      </c>
      <c r="G734" s="21" t="s">
        <v>59</v>
      </c>
      <c r="H734" s="21" t="s">
        <v>11</v>
      </c>
      <c r="J734" s="20">
        <v>1505</v>
      </c>
      <c r="K734" s="22" t="s">
        <v>1552</v>
      </c>
      <c r="L734" s="21" t="s">
        <v>8</v>
      </c>
      <c r="N734" s="29" t="s">
        <v>6920</v>
      </c>
      <c r="O734" s="21" t="s">
        <v>153</v>
      </c>
      <c r="P734" s="21" t="s">
        <v>1551</v>
      </c>
      <c r="Q734" s="21"/>
    </row>
    <row r="735" spans="1:17" s="18" customFormat="1" ht="56" x14ac:dyDescent="0.2">
      <c r="A735" s="20">
        <v>131</v>
      </c>
      <c r="B735" s="21" t="s">
        <v>4998</v>
      </c>
      <c r="C735" s="21" t="s">
        <v>4766</v>
      </c>
      <c r="D735" s="21" t="s">
        <v>452</v>
      </c>
      <c r="F735" s="21" t="s">
        <v>9</v>
      </c>
      <c r="G735" s="21" t="s">
        <v>59</v>
      </c>
      <c r="H735" s="21" t="s">
        <v>11</v>
      </c>
      <c r="J735" s="20">
        <v>1505</v>
      </c>
      <c r="K735" s="22" t="s">
        <v>454</v>
      </c>
      <c r="L735" s="21" t="s">
        <v>8</v>
      </c>
      <c r="N735" s="29" t="s">
        <v>6921</v>
      </c>
      <c r="O735" s="21" t="s">
        <v>455</v>
      </c>
      <c r="P735" s="21" t="s">
        <v>453</v>
      </c>
      <c r="Q735" s="21"/>
    </row>
    <row r="736" spans="1:17" s="18" customFormat="1" ht="56" x14ac:dyDescent="0.2">
      <c r="A736" s="20">
        <v>132</v>
      </c>
      <c r="B736" s="21" t="s">
        <v>4999</v>
      </c>
      <c r="C736" s="21" t="s">
        <v>4197</v>
      </c>
      <c r="D736" s="21" t="s">
        <v>472</v>
      </c>
      <c r="F736" s="21" t="s">
        <v>9</v>
      </c>
      <c r="G736" s="21" t="s">
        <v>59</v>
      </c>
      <c r="H736" s="21" t="s">
        <v>11</v>
      </c>
      <c r="J736" s="20">
        <v>1505</v>
      </c>
      <c r="K736" s="22" t="s">
        <v>474</v>
      </c>
      <c r="L736" s="21" t="s">
        <v>8</v>
      </c>
      <c r="M736" s="18" t="s">
        <v>446</v>
      </c>
      <c r="N736" s="29" t="s">
        <v>8390</v>
      </c>
      <c r="O736" s="21" t="s">
        <v>455</v>
      </c>
      <c r="P736" s="21" t="s">
        <v>473</v>
      </c>
      <c r="Q736" s="21"/>
    </row>
    <row r="737" spans="1:17" s="18" customFormat="1" ht="84" x14ac:dyDescent="0.2">
      <c r="A737" s="20">
        <v>133</v>
      </c>
      <c r="B737" s="21" t="s">
        <v>5000</v>
      </c>
      <c r="C737" s="21" t="s">
        <v>5001</v>
      </c>
      <c r="D737" s="21" t="s">
        <v>2750</v>
      </c>
      <c r="F737" s="21" t="s">
        <v>9</v>
      </c>
      <c r="G737" s="21" t="s">
        <v>59</v>
      </c>
      <c r="H737" s="21" t="s">
        <v>11</v>
      </c>
      <c r="J737" s="20">
        <v>1505</v>
      </c>
      <c r="K737" s="22" t="s">
        <v>2752</v>
      </c>
      <c r="L737" s="21" t="s">
        <v>8</v>
      </c>
      <c r="N737" s="29" t="s">
        <v>8026</v>
      </c>
      <c r="O737" s="69" t="s">
        <v>455</v>
      </c>
      <c r="P737" s="21" t="s">
        <v>2751</v>
      </c>
      <c r="Q737" s="21"/>
    </row>
    <row r="738" spans="1:17" s="18" customFormat="1" ht="84" x14ac:dyDescent="0.2">
      <c r="A738" s="20">
        <v>134</v>
      </c>
      <c r="B738" s="21" t="s">
        <v>5000</v>
      </c>
      <c r="C738" s="21" t="s">
        <v>4246</v>
      </c>
      <c r="D738" s="21" t="s">
        <v>2750</v>
      </c>
      <c r="F738" s="21" t="s">
        <v>9</v>
      </c>
      <c r="G738" s="21" t="s">
        <v>59</v>
      </c>
      <c r="H738" s="21" t="s">
        <v>11</v>
      </c>
      <c r="J738" s="20">
        <v>1505</v>
      </c>
      <c r="K738" s="22" t="s">
        <v>2752</v>
      </c>
      <c r="L738" s="21" t="s">
        <v>8</v>
      </c>
      <c r="N738" s="29" t="s">
        <v>8026</v>
      </c>
      <c r="O738" s="69" t="s">
        <v>455</v>
      </c>
      <c r="P738" s="21" t="s">
        <v>2751</v>
      </c>
      <c r="Q738" s="21"/>
    </row>
    <row r="739" spans="1:17" s="18" customFormat="1" ht="84" x14ac:dyDescent="0.2">
      <c r="A739" s="20">
        <v>135</v>
      </c>
      <c r="B739" s="21" t="s">
        <v>5000</v>
      </c>
      <c r="C739" s="21" t="s">
        <v>4646</v>
      </c>
      <c r="D739" s="21" t="s">
        <v>2750</v>
      </c>
      <c r="F739" s="21" t="s">
        <v>9</v>
      </c>
      <c r="G739" s="21" t="s">
        <v>59</v>
      </c>
      <c r="H739" s="21" t="s">
        <v>11</v>
      </c>
      <c r="J739" s="20">
        <v>1505</v>
      </c>
      <c r="K739" s="22" t="s">
        <v>2752</v>
      </c>
      <c r="L739" s="21" t="s">
        <v>8</v>
      </c>
      <c r="N739" s="29" t="s">
        <v>8026</v>
      </c>
      <c r="O739" s="69" t="s">
        <v>455</v>
      </c>
      <c r="P739" s="21" t="s">
        <v>2751</v>
      </c>
      <c r="Q739" s="21"/>
    </row>
    <row r="740" spans="1:17" s="18" customFormat="1" ht="84" x14ac:dyDescent="0.2">
      <c r="A740" s="20">
        <v>136</v>
      </c>
      <c r="B740" s="21" t="s">
        <v>5000</v>
      </c>
      <c r="C740" s="21" t="s">
        <v>4817</v>
      </c>
      <c r="D740" s="21" t="s">
        <v>2750</v>
      </c>
      <c r="F740" s="21" t="s">
        <v>9</v>
      </c>
      <c r="G740" s="21" t="s">
        <v>59</v>
      </c>
      <c r="H740" s="21" t="s">
        <v>11</v>
      </c>
      <c r="J740" s="20">
        <v>1505</v>
      </c>
      <c r="K740" s="22" t="s">
        <v>2752</v>
      </c>
      <c r="L740" s="21" t="s">
        <v>8</v>
      </c>
      <c r="N740" s="29" t="s">
        <v>8026</v>
      </c>
      <c r="O740" s="69" t="s">
        <v>455</v>
      </c>
      <c r="P740" s="21" t="s">
        <v>2751</v>
      </c>
      <c r="Q740" s="21"/>
    </row>
    <row r="741" spans="1:17" s="18" customFormat="1" ht="70" x14ac:dyDescent="0.2">
      <c r="A741" s="20">
        <v>1168</v>
      </c>
      <c r="B741" s="21" t="s">
        <v>6535</v>
      </c>
      <c r="C741" s="21" t="s">
        <v>4232</v>
      </c>
      <c r="D741" s="21" t="s">
        <v>4047</v>
      </c>
      <c r="E741" s="21" t="s">
        <v>265</v>
      </c>
      <c r="F741" s="21" t="s">
        <v>9</v>
      </c>
      <c r="G741" s="21" t="s">
        <v>4048</v>
      </c>
      <c r="H741" s="21" t="s">
        <v>47</v>
      </c>
      <c r="I741" s="21" t="s">
        <v>306</v>
      </c>
      <c r="J741" s="20">
        <v>1505</v>
      </c>
      <c r="K741" s="22" t="s">
        <v>4050</v>
      </c>
      <c r="L741" s="21" t="s">
        <v>16</v>
      </c>
      <c r="N741" s="29" t="s">
        <v>8299</v>
      </c>
      <c r="O741" s="21" t="s">
        <v>4051</v>
      </c>
      <c r="P741" s="21" t="s">
        <v>4049</v>
      </c>
    </row>
    <row r="742" spans="1:17" s="18" customFormat="1" ht="56" x14ac:dyDescent="0.2">
      <c r="A742" s="20">
        <v>137</v>
      </c>
      <c r="B742" s="21" t="s">
        <v>5002</v>
      </c>
      <c r="C742" s="21" t="s">
        <v>4197</v>
      </c>
      <c r="D742" s="21" t="s">
        <v>663</v>
      </c>
      <c r="F742" s="21" t="s">
        <v>9</v>
      </c>
      <c r="G742" s="21" t="s">
        <v>59</v>
      </c>
      <c r="H742" s="21" t="s">
        <v>11</v>
      </c>
      <c r="J742" s="20">
        <v>1505</v>
      </c>
      <c r="K742" s="22" t="s">
        <v>2501</v>
      </c>
      <c r="L742" s="21" t="s">
        <v>8</v>
      </c>
      <c r="N742" s="29" t="s">
        <v>6922</v>
      </c>
      <c r="O742" s="21" t="s">
        <v>1377</v>
      </c>
      <c r="P742" s="21" t="s">
        <v>2500</v>
      </c>
      <c r="Q742" s="21"/>
    </row>
    <row r="743" spans="1:17" s="18" customFormat="1" ht="42" x14ac:dyDescent="0.2">
      <c r="A743" s="20">
        <v>138</v>
      </c>
      <c r="B743" s="21" t="s">
        <v>5003</v>
      </c>
      <c r="C743" s="21" t="s">
        <v>4195</v>
      </c>
      <c r="D743" s="21" t="s">
        <v>1374</v>
      </c>
      <c r="F743" s="21" t="s">
        <v>9</v>
      </c>
      <c r="G743" s="21" t="s">
        <v>59</v>
      </c>
      <c r="H743" s="21" t="s">
        <v>11</v>
      </c>
      <c r="J743" s="20">
        <v>1505</v>
      </c>
      <c r="K743" s="22" t="s">
        <v>1376</v>
      </c>
      <c r="L743" s="21" t="s">
        <v>8</v>
      </c>
      <c r="N743" s="29" t="s">
        <v>6923</v>
      </c>
      <c r="O743" s="21" t="s">
        <v>1377</v>
      </c>
      <c r="P743" s="21" t="s">
        <v>1375</v>
      </c>
      <c r="Q743" s="21"/>
    </row>
    <row r="744" spans="1:17" s="18" customFormat="1" ht="32" x14ac:dyDescent="0.2">
      <c r="A744" s="20">
        <v>297</v>
      </c>
      <c r="B744" s="21" t="s">
        <v>4971</v>
      </c>
      <c r="C744" s="21" t="s">
        <v>4197</v>
      </c>
      <c r="D744" s="21" t="s">
        <v>320</v>
      </c>
      <c r="E744" s="21" t="s">
        <v>180</v>
      </c>
      <c r="F744" s="21" t="s">
        <v>9</v>
      </c>
      <c r="G744" s="21" t="s">
        <v>22</v>
      </c>
      <c r="H744" s="21" t="s">
        <v>11</v>
      </c>
      <c r="J744" s="20">
        <v>1506</v>
      </c>
      <c r="K744" s="22" t="s">
        <v>2287</v>
      </c>
      <c r="L744" s="21" t="s">
        <v>24</v>
      </c>
      <c r="N744" s="29" t="s">
        <v>6925</v>
      </c>
      <c r="O744" s="21" t="s">
        <v>646</v>
      </c>
      <c r="P744" s="21" t="s">
        <v>2286</v>
      </c>
      <c r="Q744" s="21"/>
    </row>
    <row r="745" spans="1:17" s="18" customFormat="1" ht="126" x14ac:dyDescent="0.2">
      <c r="A745" s="20">
        <v>1117</v>
      </c>
      <c r="B745" s="21" t="s">
        <v>6146</v>
      </c>
      <c r="C745" s="21" t="s">
        <v>4195</v>
      </c>
      <c r="D745" s="21" t="s">
        <v>2410</v>
      </c>
      <c r="E745" s="21" t="s">
        <v>49</v>
      </c>
      <c r="F745" s="21" t="s">
        <v>9</v>
      </c>
      <c r="G745" s="21" t="s">
        <v>2411</v>
      </c>
      <c r="H745" s="21" t="s">
        <v>19</v>
      </c>
      <c r="J745" s="20">
        <v>1506</v>
      </c>
      <c r="K745" s="22" t="s">
        <v>2413</v>
      </c>
      <c r="L745" s="21" t="s">
        <v>38</v>
      </c>
      <c r="N745" s="29" t="s">
        <v>6926</v>
      </c>
      <c r="O745" s="21" t="s">
        <v>2414</v>
      </c>
      <c r="P745" s="21" t="s">
        <v>2412</v>
      </c>
    </row>
    <row r="746" spans="1:17" s="18" customFormat="1" ht="32" x14ac:dyDescent="0.2">
      <c r="A746" s="20">
        <v>334</v>
      </c>
      <c r="B746" s="21" t="s">
        <v>4836</v>
      </c>
      <c r="C746" s="21" t="s">
        <v>4283</v>
      </c>
      <c r="D746" s="21" t="s">
        <v>3932</v>
      </c>
      <c r="E746" s="21" t="s">
        <v>643</v>
      </c>
      <c r="F746" s="21" t="s">
        <v>9</v>
      </c>
      <c r="G746" s="21" t="s">
        <v>22</v>
      </c>
      <c r="H746" s="21" t="s">
        <v>11</v>
      </c>
      <c r="J746" s="20">
        <v>1506</v>
      </c>
      <c r="K746" s="22" t="s">
        <v>3934</v>
      </c>
      <c r="L746" s="21" t="s">
        <v>38</v>
      </c>
      <c r="N746" s="29" t="s">
        <v>6927</v>
      </c>
      <c r="O746" s="21" t="s">
        <v>729</v>
      </c>
      <c r="P746" s="21" t="s">
        <v>3933</v>
      </c>
      <c r="Q746" s="21"/>
    </row>
    <row r="747" spans="1:17" s="18" customFormat="1" ht="196" x14ac:dyDescent="0.2">
      <c r="A747" s="20">
        <v>1120</v>
      </c>
      <c r="B747" s="21" t="s">
        <v>5019</v>
      </c>
      <c r="C747" s="21" t="s">
        <v>5020</v>
      </c>
      <c r="D747" s="21" t="s">
        <v>651</v>
      </c>
      <c r="E747" s="21" t="s">
        <v>237</v>
      </c>
      <c r="F747" s="21" t="s">
        <v>9</v>
      </c>
      <c r="G747" s="55" t="s">
        <v>8238</v>
      </c>
      <c r="H747" s="21" t="s">
        <v>11</v>
      </c>
      <c r="J747" s="20">
        <v>1506</v>
      </c>
      <c r="K747" s="22" t="s">
        <v>653</v>
      </c>
      <c r="L747" s="21" t="s">
        <v>16</v>
      </c>
      <c r="N747" s="29" t="s">
        <v>8680</v>
      </c>
      <c r="O747" s="69" t="s">
        <v>8697</v>
      </c>
      <c r="P747" s="21" t="s">
        <v>652</v>
      </c>
      <c r="Q747" s="21"/>
    </row>
    <row r="748" spans="1:17" s="18" customFormat="1" ht="42" x14ac:dyDescent="0.2">
      <c r="A748" s="20">
        <v>140</v>
      </c>
      <c r="B748" s="21" t="s">
        <v>5012</v>
      </c>
      <c r="C748" s="21" t="s">
        <v>4262</v>
      </c>
      <c r="D748" s="21" t="s">
        <v>2158</v>
      </c>
      <c r="F748" s="21" t="s">
        <v>9</v>
      </c>
      <c r="G748" s="21" t="s">
        <v>59</v>
      </c>
      <c r="H748" s="21" t="s">
        <v>11</v>
      </c>
      <c r="J748" s="20">
        <v>1506</v>
      </c>
      <c r="K748" s="22" t="s">
        <v>4020</v>
      </c>
      <c r="L748" s="21" t="s">
        <v>8</v>
      </c>
      <c r="N748" s="29" t="s">
        <v>6928</v>
      </c>
      <c r="O748" s="21" t="s">
        <v>1377</v>
      </c>
      <c r="P748" s="21" t="s">
        <v>4019</v>
      </c>
      <c r="Q748" s="21"/>
    </row>
    <row r="749" spans="1:17" s="18" customFormat="1" ht="32" x14ac:dyDescent="0.2">
      <c r="A749" s="20">
        <v>326</v>
      </c>
      <c r="B749" s="21" t="s">
        <v>6352</v>
      </c>
      <c r="C749" s="21" t="s">
        <v>4195</v>
      </c>
      <c r="D749" s="21" t="s">
        <v>3215</v>
      </c>
      <c r="E749" s="21" t="s">
        <v>265</v>
      </c>
      <c r="F749" s="21" t="s">
        <v>9</v>
      </c>
      <c r="G749" s="21" t="s">
        <v>22</v>
      </c>
      <c r="H749" s="21" t="s">
        <v>11</v>
      </c>
      <c r="J749" s="20">
        <v>1506</v>
      </c>
      <c r="K749" s="22" t="s">
        <v>3217</v>
      </c>
      <c r="L749" s="21" t="s">
        <v>24</v>
      </c>
      <c r="N749" s="29" t="s">
        <v>6929</v>
      </c>
      <c r="O749" s="21" t="s">
        <v>968</v>
      </c>
      <c r="P749" s="21" t="s">
        <v>3216</v>
      </c>
      <c r="Q749" s="21"/>
    </row>
    <row r="750" spans="1:17" s="18" customFormat="1" ht="98" x14ac:dyDescent="0.2">
      <c r="A750" s="20">
        <v>1565</v>
      </c>
      <c r="B750" s="21" t="s">
        <v>4758</v>
      </c>
      <c r="C750" s="21" t="s">
        <v>4246</v>
      </c>
      <c r="D750" s="21" t="s">
        <v>1976</v>
      </c>
      <c r="E750" s="21" t="s">
        <v>108</v>
      </c>
      <c r="F750" s="21" t="s">
        <v>9</v>
      </c>
      <c r="G750" s="21" t="s">
        <v>3909</v>
      </c>
      <c r="H750" s="21" t="s">
        <v>439</v>
      </c>
      <c r="J750" s="20">
        <v>1506</v>
      </c>
      <c r="K750" s="22" t="s">
        <v>3911</v>
      </c>
      <c r="L750" s="21" t="s">
        <v>8</v>
      </c>
      <c r="N750" s="29" t="s">
        <v>8391</v>
      </c>
      <c r="O750" s="21" t="s">
        <v>3912</v>
      </c>
      <c r="P750" s="21" t="s">
        <v>3910</v>
      </c>
      <c r="Q750" s="21"/>
    </row>
    <row r="751" spans="1:17" s="18" customFormat="1" ht="48" x14ac:dyDescent="0.2">
      <c r="A751" s="20">
        <v>141</v>
      </c>
      <c r="B751" s="21" t="s">
        <v>4834</v>
      </c>
      <c r="C751" s="21" t="s">
        <v>4283</v>
      </c>
      <c r="D751" s="21" t="s">
        <v>3161</v>
      </c>
      <c r="F751" s="21" t="s">
        <v>9</v>
      </c>
      <c r="G751" s="21" t="s">
        <v>59</v>
      </c>
      <c r="H751" s="21" t="s">
        <v>11</v>
      </c>
      <c r="J751" s="20">
        <v>1506</v>
      </c>
      <c r="K751" s="22" t="s">
        <v>3163</v>
      </c>
      <c r="L751" s="21" t="s">
        <v>8</v>
      </c>
      <c r="N751" s="29" t="s">
        <v>6930</v>
      </c>
      <c r="O751" s="21" t="s">
        <v>3164</v>
      </c>
      <c r="P751" s="21" t="s">
        <v>3162</v>
      </c>
      <c r="Q751" s="21"/>
    </row>
    <row r="752" spans="1:17" s="18" customFormat="1" ht="322" x14ac:dyDescent="0.2">
      <c r="A752" s="20">
        <v>1121</v>
      </c>
      <c r="B752" s="21" t="s">
        <v>6455</v>
      </c>
      <c r="C752" s="21" t="s">
        <v>4310</v>
      </c>
      <c r="D752" s="21" t="s">
        <v>3693</v>
      </c>
      <c r="E752" s="21" t="s">
        <v>49</v>
      </c>
      <c r="F752" s="21" t="s">
        <v>9</v>
      </c>
      <c r="G752" s="21" t="s">
        <v>3694</v>
      </c>
      <c r="H752" s="21" t="s">
        <v>3697</v>
      </c>
      <c r="I752" s="21" t="s">
        <v>432</v>
      </c>
      <c r="J752" s="20">
        <v>1506</v>
      </c>
      <c r="K752" s="22" t="s">
        <v>3696</v>
      </c>
      <c r="L752" s="21" t="s">
        <v>16</v>
      </c>
      <c r="N752" s="29" t="s">
        <v>8392</v>
      </c>
      <c r="O752" s="85" t="s">
        <v>8792</v>
      </c>
      <c r="P752" s="21" t="s">
        <v>3695</v>
      </c>
      <c r="Q752" s="21"/>
    </row>
    <row r="753" spans="1:17" s="18" customFormat="1" ht="210" x14ac:dyDescent="0.2">
      <c r="A753" s="20">
        <v>1118</v>
      </c>
      <c r="B753" s="21" t="s">
        <v>5018</v>
      </c>
      <c r="C753" s="21" t="s">
        <v>4197</v>
      </c>
      <c r="D753" s="21" t="s">
        <v>12</v>
      </c>
      <c r="E753" s="21" t="s">
        <v>13</v>
      </c>
      <c r="F753" s="21" t="s">
        <v>9</v>
      </c>
      <c r="G753" s="21" t="s">
        <v>14</v>
      </c>
      <c r="H753" s="21" t="s">
        <v>19</v>
      </c>
      <c r="J753" s="20">
        <v>1506</v>
      </c>
      <c r="K753" s="22" t="s">
        <v>17</v>
      </c>
      <c r="L753" s="21" t="s">
        <v>16</v>
      </c>
      <c r="N753" s="29" t="s">
        <v>8393</v>
      </c>
      <c r="O753" s="21" t="s">
        <v>18</v>
      </c>
      <c r="P753" s="21" t="s">
        <v>15</v>
      </c>
      <c r="Q753" s="21"/>
    </row>
    <row r="754" spans="1:17" s="18" customFormat="1" ht="56" x14ac:dyDescent="0.2">
      <c r="A754" s="20">
        <v>142</v>
      </c>
      <c r="B754" s="21" t="s">
        <v>5013</v>
      </c>
      <c r="C754" s="21" t="s">
        <v>4195</v>
      </c>
      <c r="D754" s="21" t="s">
        <v>3937</v>
      </c>
      <c r="F754" s="21" t="s">
        <v>9</v>
      </c>
      <c r="G754" s="21" t="s">
        <v>59</v>
      </c>
      <c r="H754" s="21" t="s">
        <v>11</v>
      </c>
      <c r="J754" s="20">
        <v>1506</v>
      </c>
      <c r="K754" s="22" t="s">
        <v>3939</v>
      </c>
      <c r="L754" s="21" t="s">
        <v>8</v>
      </c>
      <c r="N754" s="29" t="s">
        <v>6931</v>
      </c>
      <c r="O754" s="21" t="s">
        <v>2787</v>
      </c>
      <c r="P754" s="21" t="s">
        <v>3938</v>
      </c>
    </row>
    <row r="755" spans="1:17" s="18" customFormat="1" ht="56" x14ac:dyDescent="0.2">
      <c r="A755" s="20">
        <v>143</v>
      </c>
      <c r="B755" s="21" t="s">
        <v>5013</v>
      </c>
      <c r="C755" s="21" t="s">
        <v>4627</v>
      </c>
      <c r="D755" s="21" t="s">
        <v>3937</v>
      </c>
      <c r="F755" s="21" t="s">
        <v>9</v>
      </c>
      <c r="G755" s="21" t="s">
        <v>59</v>
      </c>
      <c r="H755" s="21" t="s">
        <v>11</v>
      </c>
      <c r="J755" s="20">
        <v>1506</v>
      </c>
      <c r="K755" s="22" t="s">
        <v>3939</v>
      </c>
      <c r="L755" s="21" t="s">
        <v>8</v>
      </c>
      <c r="N755" s="29" t="s">
        <v>6931</v>
      </c>
      <c r="O755" s="21" t="s">
        <v>2787</v>
      </c>
      <c r="P755" s="21" t="s">
        <v>3938</v>
      </c>
      <c r="Q755" s="21"/>
    </row>
    <row r="756" spans="1:17" s="18" customFormat="1" ht="238" x14ac:dyDescent="0.2">
      <c r="A756" s="20">
        <v>1119</v>
      </c>
      <c r="B756" s="21" t="s">
        <v>6316</v>
      </c>
      <c r="C756" s="21" t="s">
        <v>4232</v>
      </c>
      <c r="D756" s="21" t="s">
        <v>3026</v>
      </c>
      <c r="E756" s="21" t="s">
        <v>3027</v>
      </c>
      <c r="F756" s="21" t="s">
        <v>9</v>
      </c>
      <c r="G756" s="21" t="s">
        <v>3028</v>
      </c>
      <c r="H756" s="21" t="s">
        <v>11</v>
      </c>
      <c r="J756" s="20">
        <v>1506</v>
      </c>
      <c r="K756" s="22" t="s">
        <v>3030</v>
      </c>
      <c r="L756" s="21" t="s">
        <v>8</v>
      </c>
      <c r="N756" s="29" t="s">
        <v>8394</v>
      </c>
      <c r="O756" s="85" t="s">
        <v>8765</v>
      </c>
      <c r="P756" s="21" t="s">
        <v>3029</v>
      </c>
      <c r="Q756" s="21"/>
    </row>
    <row r="757" spans="1:17" s="18" customFormat="1" ht="48" x14ac:dyDescent="0.2">
      <c r="A757" s="20">
        <v>335</v>
      </c>
      <c r="B757" s="21" t="s">
        <v>5017</v>
      </c>
      <c r="C757" s="21" t="s">
        <v>4195</v>
      </c>
      <c r="D757" s="21" t="s">
        <v>726</v>
      </c>
      <c r="F757" s="21" t="s">
        <v>9</v>
      </c>
      <c r="G757" s="21" t="s">
        <v>22</v>
      </c>
      <c r="H757" s="21" t="s">
        <v>11</v>
      </c>
      <c r="J757" s="20">
        <v>1506</v>
      </c>
      <c r="K757" s="22" t="s">
        <v>728</v>
      </c>
      <c r="L757" s="21" t="s">
        <v>24</v>
      </c>
      <c r="N757" s="29" t="s">
        <v>6932</v>
      </c>
      <c r="O757" s="21" t="s">
        <v>729</v>
      </c>
      <c r="P757" s="21" t="s">
        <v>727</v>
      </c>
      <c r="Q757" s="21"/>
    </row>
    <row r="758" spans="1:17" s="18" customFormat="1" ht="32" x14ac:dyDescent="0.2">
      <c r="A758" s="20">
        <v>342</v>
      </c>
      <c r="B758" s="21" t="s">
        <v>5956</v>
      </c>
      <c r="C758" s="21" t="s">
        <v>5020</v>
      </c>
      <c r="D758" s="21" t="s">
        <v>539</v>
      </c>
      <c r="E758" s="21" t="s">
        <v>1408</v>
      </c>
      <c r="F758" s="21" t="s">
        <v>9</v>
      </c>
      <c r="G758" s="21" t="s">
        <v>22</v>
      </c>
      <c r="H758" s="21" t="s">
        <v>11</v>
      </c>
      <c r="J758" s="20">
        <v>1506</v>
      </c>
      <c r="K758" s="22" t="s">
        <v>728</v>
      </c>
      <c r="L758" s="21" t="s">
        <v>24</v>
      </c>
      <c r="N758" s="29" t="s">
        <v>6933</v>
      </c>
      <c r="O758" s="21" t="s">
        <v>1293</v>
      </c>
      <c r="P758" s="21" t="s">
        <v>1637</v>
      </c>
      <c r="Q758" s="21"/>
    </row>
    <row r="759" spans="1:17" s="18" customFormat="1" ht="42" x14ac:dyDescent="0.2">
      <c r="A759" s="20">
        <v>144</v>
      </c>
      <c r="B759" s="21" t="s">
        <v>5014</v>
      </c>
      <c r="C759" s="21" t="s">
        <v>4854</v>
      </c>
      <c r="D759" s="21" t="s">
        <v>2065</v>
      </c>
      <c r="F759" s="21" t="s">
        <v>9</v>
      </c>
      <c r="G759" s="21" t="s">
        <v>59</v>
      </c>
      <c r="H759" s="21" t="s">
        <v>11</v>
      </c>
      <c r="J759" s="20">
        <v>1506</v>
      </c>
      <c r="K759" s="22" t="s">
        <v>2786</v>
      </c>
      <c r="L759" s="21" t="s">
        <v>8</v>
      </c>
      <c r="N759" s="29" t="s">
        <v>6934</v>
      </c>
      <c r="O759" s="21" t="s">
        <v>2787</v>
      </c>
      <c r="P759" s="21" t="s">
        <v>2785</v>
      </c>
      <c r="Q759" s="21"/>
    </row>
    <row r="760" spans="1:17" s="18" customFormat="1" ht="126" x14ac:dyDescent="0.2">
      <c r="A760" s="20">
        <v>1129</v>
      </c>
      <c r="B760" s="21" t="s">
        <v>6510</v>
      </c>
      <c r="C760" s="21" t="s">
        <v>5020</v>
      </c>
      <c r="D760" s="21" t="s">
        <v>3918</v>
      </c>
      <c r="E760" s="21" t="s">
        <v>49</v>
      </c>
      <c r="F760" s="21" t="s">
        <v>9</v>
      </c>
      <c r="G760" s="21" t="s">
        <v>3919</v>
      </c>
      <c r="H760" s="21" t="s">
        <v>19</v>
      </c>
      <c r="J760" s="20">
        <v>1506</v>
      </c>
      <c r="K760" s="22" t="s">
        <v>3921</v>
      </c>
      <c r="L760" s="21" t="s">
        <v>16</v>
      </c>
      <c r="N760" s="29" t="s">
        <v>8395</v>
      </c>
      <c r="O760" s="21" t="s">
        <v>3922</v>
      </c>
      <c r="P760" s="21" t="s">
        <v>3920</v>
      </c>
    </row>
    <row r="761" spans="1:17" s="18" customFormat="1" ht="126" x14ac:dyDescent="0.2">
      <c r="A761" s="20">
        <v>1566</v>
      </c>
      <c r="B761" s="21" t="s">
        <v>6435</v>
      </c>
      <c r="C761" s="21" t="s">
        <v>4246</v>
      </c>
      <c r="D761" s="21" t="s">
        <v>805</v>
      </c>
      <c r="E761" s="21" t="s">
        <v>49</v>
      </c>
      <c r="F761" s="21" t="s">
        <v>9</v>
      </c>
      <c r="G761" s="21" t="s">
        <v>3605</v>
      </c>
      <c r="H761" s="21" t="s">
        <v>19</v>
      </c>
      <c r="J761" s="20">
        <v>1506</v>
      </c>
      <c r="K761" s="22" t="s">
        <v>3607</v>
      </c>
      <c r="L761" s="21" t="s">
        <v>38</v>
      </c>
      <c r="M761" s="21" t="s">
        <v>1110</v>
      </c>
      <c r="N761" s="29" t="s">
        <v>8396</v>
      </c>
      <c r="O761" s="21" t="s">
        <v>7816</v>
      </c>
      <c r="P761" s="21" t="s">
        <v>3606</v>
      </c>
      <c r="Q761" s="21"/>
    </row>
    <row r="762" spans="1:17" s="18" customFormat="1" ht="32" x14ac:dyDescent="0.2">
      <c r="A762" s="20">
        <v>324</v>
      </c>
      <c r="B762" s="21" t="s">
        <v>5016</v>
      </c>
      <c r="C762" s="21" t="s">
        <v>4195</v>
      </c>
      <c r="D762" s="21" t="s">
        <v>1365</v>
      </c>
      <c r="E762" s="21" t="s">
        <v>108</v>
      </c>
      <c r="F762" s="21" t="s">
        <v>9</v>
      </c>
      <c r="G762" s="21" t="s">
        <v>22</v>
      </c>
      <c r="H762" s="21" t="s">
        <v>11</v>
      </c>
      <c r="J762" s="20">
        <v>1506</v>
      </c>
      <c r="K762" s="22" t="s">
        <v>1367</v>
      </c>
      <c r="L762" s="18" t="s">
        <v>394</v>
      </c>
      <c r="N762" s="29" t="s">
        <v>6935</v>
      </c>
      <c r="O762" s="21" t="s">
        <v>968</v>
      </c>
      <c r="P762" s="21" t="s">
        <v>1366</v>
      </c>
    </row>
    <row r="763" spans="1:17" s="18" customFormat="1" ht="182" x14ac:dyDescent="0.2">
      <c r="A763" s="20">
        <v>1649</v>
      </c>
      <c r="B763" s="21" t="s">
        <v>5025</v>
      </c>
      <c r="C763" s="21" t="s">
        <v>5026</v>
      </c>
      <c r="D763" s="21" t="s">
        <v>67</v>
      </c>
      <c r="E763" s="21" t="s">
        <v>49</v>
      </c>
      <c r="F763" s="21" t="s">
        <v>9</v>
      </c>
      <c r="G763" s="21" t="s">
        <v>1162</v>
      </c>
      <c r="H763" s="21" t="s">
        <v>19</v>
      </c>
      <c r="J763" s="20">
        <v>1506</v>
      </c>
      <c r="K763" s="22" t="s">
        <v>5028</v>
      </c>
      <c r="N763" s="29" t="s">
        <v>8397</v>
      </c>
      <c r="O763" s="21" t="s">
        <v>6936</v>
      </c>
      <c r="P763" s="21" t="s">
        <v>5027</v>
      </c>
      <c r="Q763" s="21"/>
    </row>
    <row r="764" spans="1:17" s="18" customFormat="1" ht="48" x14ac:dyDescent="0.2">
      <c r="A764" s="20">
        <v>145</v>
      </c>
      <c r="B764" s="21" t="s">
        <v>5015</v>
      </c>
      <c r="C764" s="21" t="s">
        <v>4197</v>
      </c>
      <c r="D764" s="21" t="s">
        <v>1506</v>
      </c>
      <c r="E764" s="21" t="s">
        <v>79</v>
      </c>
      <c r="F764" s="21" t="s">
        <v>9</v>
      </c>
      <c r="G764" s="21" t="s">
        <v>59</v>
      </c>
      <c r="H764" s="21" t="s">
        <v>11</v>
      </c>
      <c r="J764" s="20">
        <v>1506</v>
      </c>
      <c r="K764" s="22" t="s">
        <v>1508</v>
      </c>
      <c r="L764" s="21" t="s">
        <v>8</v>
      </c>
      <c r="N764" s="29" t="s">
        <v>6937</v>
      </c>
      <c r="O764" s="21" t="s">
        <v>1509</v>
      </c>
      <c r="P764" s="21" t="s">
        <v>1507</v>
      </c>
      <c r="Q764" s="21"/>
    </row>
    <row r="765" spans="1:17" s="18" customFormat="1" ht="64" x14ac:dyDescent="0.2">
      <c r="A765" s="20">
        <v>1643</v>
      </c>
      <c r="B765" s="21" t="s">
        <v>5021</v>
      </c>
      <c r="C765" s="21" t="s">
        <v>4646</v>
      </c>
      <c r="D765" s="21" t="s">
        <v>5022</v>
      </c>
      <c r="F765" s="21" t="s">
        <v>9</v>
      </c>
      <c r="G765" s="55"/>
      <c r="H765" s="21" t="s">
        <v>47</v>
      </c>
      <c r="J765" s="20">
        <v>1506</v>
      </c>
      <c r="L765" s="21" t="s">
        <v>8</v>
      </c>
      <c r="N765" s="29" t="s">
        <v>6924</v>
      </c>
      <c r="O765" s="21" t="s">
        <v>5024</v>
      </c>
      <c r="P765" s="21" t="s">
        <v>5023</v>
      </c>
      <c r="Q765" s="21"/>
    </row>
    <row r="766" spans="1:17" s="18" customFormat="1" ht="32" x14ac:dyDescent="0.2">
      <c r="A766" s="20">
        <v>331</v>
      </c>
      <c r="B766" s="21" t="s">
        <v>5039</v>
      </c>
      <c r="C766" s="21" t="s">
        <v>4195</v>
      </c>
      <c r="D766" s="21" t="s">
        <v>67</v>
      </c>
      <c r="E766" s="21" t="s">
        <v>865</v>
      </c>
      <c r="F766" s="21" t="s">
        <v>9</v>
      </c>
      <c r="G766" s="21" t="s">
        <v>22</v>
      </c>
      <c r="H766" s="21" t="s">
        <v>11</v>
      </c>
      <c r="J766" s="20">
        <v>1507</v>
      </c>
      <c r="K766" s="22" t="s">
        <v>867</v>
      </c>
      <c r="L766" s="21" t="s">
        <v>24</v>
      </c>
      <c r="N766" s="29" t="s">
        <v>6938</v>
      </c>
      <c r="O766" s="21" t="s">
        <v>868</v>
      </c>
      <c r="P766" s="21" t="s">
        <v>866</v>
      </c>
      <c r="Q766" s="21"/>
    </row>
    <row r="767" spans="1:17" s="18" customFormat="1" ht="32" x14ac:dyDescent="0.2">
      <c r="A767" s="20">
        <v>323</v>
      </c>
      <c r="B767" s="21" t="s">
        <v>6257</v>
      </c>
      <c r="C767" s="21" t="s">
        <v>4232</v>
      </c>
      <c r="D767" s="21" t="s">
        <v>1719</v>
      </c>
      <c r="E767" s="21" t="s">
        <v>336</v>
      </c>
      <c r="F767" s="21" t="s">
        <v>9</v>
      </c>
      <c r="G767" s="21" t="s">
        <v>22</v>
      </c>
      <c r="H767" s="21" t="s">
        <v>11</v>
      </c>
      <c r="J767" s="20">
        <v>1507</v>
      </c>
      <c r="K767" s="22" t="s">
        <v>2836</v>
      </c>
      <c r="L767" s="21" t="s">
        <v>8</v>
      </c>
      <c r="N767" s="29" t="s">
        <v>7817</v>
      </c>
      <c r="O767" s="21" t="s">
        <v>968</v>
      </c>
      <c r="P767" s="21" t="s">
        <v>2835</v>
      </c>
      <c r="Q767" s="21"/>
    </row>
    <row r="768" spans="1:17" s="18" customFormat="1" ht="32" x14ac:dyDescent="0.2">
      <c r="A768" s="20">
        <v>333</v>
      </c>
      <c r="B768" s="21" t="s">
        <v>5040</v>
      </c>
      <c r="C768" s="21" t="s">
        <v>4197</v>
      </c>
      <c r="D768" s="21" t="s">
        <v>1128</v>
      </c>
      <c r="F768" s="21" t="s">
        <v>9</v>
      </c>
      <c r="G768" s="21" t="s">
        <v>22</v>
      </c>
      <c r="H768" s="21" t="s">
        <v>11</v>
      </c>
      <c r="J768" s="20">
        <v>1507</v>
      </c>
      <c r="K768" s="22" t="s">
        <v>1343</v>
      </c>
      <c r="L768" s="21" t="s">
        <v>24</v>
      </c>
      <c r="N768" s="29" t="s">
        <v>6939</v>
      </c>
      <c r="O768" s="21" t="s">
        <v>729</v>
      </c>
      <c r="P768" s="21" t="s">
        <v>1342</v>
      </c>
      <c r="Q768" s="21"/>
    </row>
    <row r="769" spans="1:17" s="18" customFormat="1" ht="84" x14ac:dyDescent="0.2">
      <c r="A769" s="20">
        <v>1571</v>
      </c>
      <c r="B769" s="21" t="s">
        <v>5050</v>
      </c>
      <c r="C769" s="21" t="s">
        <v>4197</v>
      </c>
      <c r="D769" s="21" t="s">
        <v>3545</v>
      </c>
      <c r="E769" s="21" t="s">
        <v>49</v>
      </c>
      <c r="F769" s="21" t="s">
        <v>9</v>
      </c>
      <c r="G769" s="21" t="s">
        <v>820</v>
      </c>
      <c r="H769" s="21" t="s">
        <v>19</v>
      </c>
      <c r="J769" s="20">
        <v>1507</v>
      </c>
      <c r="K769" s="22" t="s">
        <v>3547</v>
      </c>
      <c r="L769" s="21" t="s">
        <v>8</v>
      </c>
      <c r="N769" s="29" t="s">
        <v>6940</v>
      </c>
      <c r="O769" s="21" t="s">
        <v>3548</v>
      </c>
      <c r="P769" s="21" t="s">
        <v>3546</v>
      </c>
    </row>
    <row r="770" spans="1:17" s="18" customFormat="1" ht="84" x14ac:dyDescent="0.2">
      <c r="A770" s="20">
        <v>901</v>
      </c>
      <c r="B770" s="21" t="s">
        <v>5041</v>
      </c>
      <c r="C770" s="21" t="s">
        <v>4197</v>
      </c>
      <c r="D770" s="21" t="s">
        <v>2404</v>
      </c>
      <c r="E770" s="21" t="s">
        <v>2405</v>
      </c>
      <c r="F770" s="21" t="s">
        <v>9</v>
      </c>
      <c r="G770" s="21" t="s">
        <v>2406</v>
      </c>
      <c r="H770" s="21" t="s">
        <v>47</v>
      </c>
      <c r="I770" s="21" t="s">
        <v>432</v>
      </c>
      <c r="J770" s="20">
        <v>1507</v>
      </c>
      <c r="K770" s="22" t="s">
        <v>2408</v>
      </c>
      <c r="L770" s="21" t="s">
        <v>8</v>
      </c>
      <c r="N770" s="29" t="s">
        <v>6941</v>
      </c>
      <c r="O770" s="21" t="s">
        <v>2409</v>
      </c>
      <c r="P770" s="21" t="s">
        <v>2407</v>
      </c>
      <c r="Q770" s="21"/>
    </row>
    <row r="771" spans="1:17" s="18" customFormat="1" ht="70" x14ac:dyDescent="0.2">
      <c r="A771" s="20">
        <v>146</v>
      </c>
      <c r="B771" s="21" t="s">
        <v>5029</v>
      </c>
      <c r="C771" s="21" t="s">
        <v>4246</v>
      </c>
      <c r="D771" s="21" t="s">
        <v>502</v>
      </c>
      <c r="F771" s="21" t="s">
        <v>9</v>
      </c>
      <c r="G771" s="21" t="s">
        <v>59</v>
      </c>
      <c r="H771" s="21" t="s">
        <v>11</v>
      </c>
      <c r="J771" s="20">
        <v>1507</v>
      </c>
      <c r="K771" s="22" t="s">
        <v>504</v>
      </c>
      <c r="L771" s="21" t="s">
        <v>8</v>
      </c>
      <c r="M771" s="18" t="s">
        <v>446</v>
      </c>
      <c r="N771" s="29" t="s">
        <v>6942</v>
      </c>
      <c r="O771" s="21" t="s">
        <v>505</v>
      </c>
      <c r="P771" s="21" t="s">
        <v>503</v>
      </c>
    </row>
    <row r="772" spans="1:17" s="18" customFormat="1" ht="70" x14ac:dyDescent="0.2">
      <c r="A772" s="20">
        <v>147</v>
      </c>
      <c r="B772" s="21" t="s">
        <v>5030</v>
      </c>
      <c r="C772" s="21" t="s">
        <v>4835</v>
      </c>
      <c r="D772" s="21" t="s">
        <v>502</v>
      </c>
      <c r="E772" s="21" t="s">
        <v>49</v>
      </c>
      <c r="F772" s="21" t="s">
        <v>9</v>
      </c>
      <c r="G772" s="21" t="s">
        <v>59</v>
      </c>
      <c r="H772" s="21" t="s">
        <v>11</v>
      </c>
      <c r="J772" s="20">
        <v>1507</v>
      </c>
      <c r="K772" s="22" t="s">
        <v>504</v>
      </c>
      <c r="L772" s="21" t="s">
        <v>8</v>
      </c>
      <c r="N772" s="29" t="s">
        <v>6942</v>
      </c>
      <c r="O772" s="21" t="s">
        <v>505</v>
      </c>
      <c r="P772" s="21" t="s">
        <v>503</v>
      </c>
      <c r="Q772" s="21"/>
    </row>
    <row r="773" spans="1:17" s="18" customFormat="1" ht="126" x14ac:dyDescent="0.2">
      <c r="A773" s="20">
        <v>1570</v>
      </c>
      <c r="B773" s="21" t="s">
        <v>6524</v>
      </c>
      <c r="C773" s="21" t="s">
        <v>4246</v>
      </c>
      <c r="D773" s="21" t="s">
        <v>805</v>
      </c>
      <c r="E773" s="21" t="s">
        <v>49</v>
      </c>
      <c r="F773" s="21" t="s">
        <v>9</v>
      </c>
      <c r="G773" s="21" t="s">
        <v>1162</v>
      </c>
      <c r="H773" s="21" t="s">
        <v>19</v>
      </c>
      <c r="J773" s="20">
        <v>1507</v>
      </c>
      <c r="K773" s="22" t="s">
        <v>3992</v>
      </c>
      <c r="L773" s="21" t="s">
        <v>16</v>
      </c>
      <c r="N773" s="29" t="s">
        <v>6943</v>
      </c>
      <c r="O773" s="21" t="s">
        <v>3993</v>
      </c>
      <c r="P773" s="21" t="s">
        <v>3991</v>
      </c>
      <c r="Q773" s="21"/>
    </row>
    <row r="774" spans="1:17" s="18" customFormat="1" ht="210" x14ac:dyDescent="0.2">
      <c r="A774" s="20">
        <v>875</v>
      </c>
      <c r="B774" s="21" t="s">
        <v>5945</v>
      </c>
      <c r="C774" s="21" t="s">
        <v>4283</v>
      </c>
      <c r="D774" s="21" t="s">
        <v>1297</v>
      </c>
      <c r="E774" s="21" t="s">
        <v>237</v>
      </c>
      <c r="F774" s="21" t="s">
        <v>9</v>
      </c>
      <c r="G774" s="21" t="s">
        <v>1595</v>
      </c>
      <c r="H774" s="21" t="s">
        <v>11</v>
      </c>
      <c r="J774" s="20">
        <v>1507</v>
      </c>
      <c r="K774" s="22" t="s">
        <v>1597</v>
      </c>
      <c r="L774" s="21" t="s">
        <v>8</v>
      </c>
      <c r="N774" s="29" t="s">
        <v>7818</v>
      </c>
      <c r="O774" s="21" t="s">
        <v>7819</v>
      </c>
      <c r="P774" s="21" t="s">
        <v>1596</v>
      </c>
      <c r="Q774" s="21"/>
    </row>
    <row r="775" spans="1:17" s="18" customFormat="1" ht="168" x14ac:dyDescent="0.2">
      <c r="A775" s="20">
        <v>1568</v>
      </c>
      <c r="B775" s="21" t="s">
        <v>5049</v>
      </c>
      <c r="C775" s="21" t="s">
        <v>4766</v>
      </c>
      <c r="D775" s="21" t="s">
        <v>819</v>
      </c>
      <c r="E775" s="21" t="s">
        <v>265</v>
      </c>
      <c r="F775" s="21" t="s">
        <v>9</v>
      </c>
      <c r="G775" s="21" t="s">
        <v>820</v>
      </c>
      <c r="H775" s="21" t="s">
        <v>19</v>
      </c>
      <c r="J775" s="20">
        <v>1507</v>
      </c>
      <c r="K775" s="22" t="s">
        <v>822</v>
      </c>
      <c r="L775" s="21" t="s">
        <v>16</v>
      </c>
      <c r="N775" s="29" t="s">
        <v>8398</v>
      </c>
      <c r="O775" s="21" t="s">
        <v>7820</v>
      </c>
      <c r="P775" s="21" t="s">
        <v>821</v>
      </c>
      <c r="Q775" s="21"/>
    </row>
    <row r="776" spans="1:17" s="18" customFormat="1" ht="98" x14ac:dyDescent="0.2">
      <c r="A776" s="20">
        <v>1567</v>
      </c>
      <c r="B776" s="21" t="s">
        <v>6540</v>
      </c>
      <c r="C776" s="21" t="s">
        <v>5026</v>
      </c>
      <c r="D776" s="21" t="s">
        <v>604</v>
      </c>
      <c r="E776" s="21" t="s">
        <v>32</v>
      </c>
      <c r="F776" s="21" t="s">
        <v>9</v>
      </c>
      <c r="G776" s="21" t="s">
        <v>4062</v>
      </c>
      <c r="H776" s="21" t="s">
        <v>439</v>
      </c>
      <c r="J776" s="20">
        <v>1507</v>
      </c>
      <c r="K776" s="22" t="s">
        <v>4064</v>
      </c>
      <c r="L776" s="21" t="s">
        <v>8</v>
      </c>
      <c r="M776" s="21" t="s">
        <v>446</v>
      </c>
      <c r="N776" s="29" t="s">
        <v>8027</v>
      </c>
      <c r="O776" s="21" t="s">
        <v>7821</v>
      </c>
      <c r="P776" s="21" t="s">
        <v>4063</v>
      </c>
      <c r="Q776" s="21"/>
    </row>
    <row r="777" spans="1:17" s="18" customFormat="1" ht="70" x14ac:dyDescent="0.2">
      <c r="A777" s="20">
        <v>148</v>
      </c>
      <c r="B777" s="21" t="s">
        <v>5031</v>
      </c>
      <c r="C777" s="21" t="s">
        <v>4197</v>
      </c>
      <c r="D777" s="21" t="s">
        <v>887</v>
      </c>
      <c r="F777" s="21" t="s">
        <v>9</v>
      </c>
      <c r="G777" s="21" t="s">
        <v>59</v>
      </c>
      <c r="H777" s="21" t="s">
        <v>11</v>
      </c>
      <c r="J777" s="20">
        <v>1507</v>
      </c>
      <c r="K777" s="22" t="s">
        <v>3299</v>
      </c>
      <c r="L777" s="21" t="s">
        <v>8</v>
      </c>
      <c r="N777" s="29" t="s">
        <v>8399</v>
      </c>
      <c r="O777" s="21" t="s">
        <v>633</v>
      </c>
      <c r="P777" s="21" t="s">
        <v>3298</v>
      </c>
      <c r="Q777" s="21"/>
    </row>
    <row r="778" spans="1:17" s="18" customFormat="1" ht="112" x14ac:dyDescent="0.2">
      <c r="A778" s="20">
        <v>1572</v>
      </c>
      <c r="B778" s="21" t="s">
        <v>6310</v>
      </c>
      <c r="C778" s="21" t="s">
        <v>4405</v>
      </c>
      <c r="D778" s="21" t="s">
        <v>3006</v>
      </c>
      <c r="E778" s="21" t="s">
        <v>237</v>
      </c>
      <c r="F778" s="21" t="s">
        <v>9</v>
      </c>
      <c r="G778" s="21" t="s">
        <v>2473</v>
      </c>
      <c r="H778" s="21" t="s">
        <v>11</v>
      </c>
      <c r="J778" s="20">
        <v>1507</v>
      </c>
      <c r="K778" s="22" t="s">
        <v>3008</v>
      </c>
      <c r="L778" s="21" t="s">
        <v>8</v>
      </c>
      <c r="N778" s="29" t="s">
        <v>8400</v>
      </c>
      <c r="O778" s="21" t="s">
        <v>7822</v>
      </c>
      <c r="P778" s="21" t="s">
        <v>3007</v>
      </c>
      <c r="Q778" s="21"/>
    </row>
    <row r="779" spans="1:17" s="18" customFormat="1" ht="56" x14ac:dyDescent="0.2">
      <c r="A779" s="20">
        <v>149</v>
      </c>
      <c r="B779" s="21" t="s">
        <v>5032</v>
      </c>
      <c r="C779" s="21" t="s">
        <v>4262</v>
      </c>
      <c r="D779" s="21" t="s">
        <v>630</v>
      </c>
      <c r="F779" s="21" t="s">
        <v>9</v>
      </c>
      <c r="G779" s="21" t="s">
        <v>59</v>
      </c>
      <c r="H779" s="21" t="s">
        <v>11</v>
      </c>
      <c r="J779" s="20">
        <v>1507</v>
      </c>
      <c r="K779" s="22" t="s">
        <v>632</v>
      </c>
      <c r="L779" s="21" t="s">
        <v>8</v>
      </c>
      <c r="N779" s="29" t="s">
        <v>6944</v>
      </c>
      <c r="O779" s="21" t="s">
        <v>633</v>
      </c>
      <c r="P779" s="21" t="s">
        <v>631</v>
      </c>
      <c r="Q779" s="21"/>
    </row>
    <row r="780" spans="1:17" s="18" customFormat="1" ht="42" x14ac:dyDescent="0.2">
      <c r="A780" s="20">
        <v>150</v>
      </c>
      <c r="B780" s="21" t="s">
        <v>5033</v>
      </c>
      <c r="C780" s="21" t="s">
        <v>4246</v>
      </c>
      <c r="D780" s="21" t="s">
        <v>639</v>
      </c>
      <c r="F780" s="21" t="s">
        <v>9</v>
      </c>
      <c r="G780" s="21" t="s">
        <v>59</v>
      </c>
      <c r="H780" s="21" t="s">
        <v>11</v>
      </c>
      <c r="J780" s="20">
        <v>1507</v>
      </c>
      <c r="K780" s="22" t="s">
        <v>3778</v>
      </c>
      <c r="L780" s="21" t="s">
        <v>16</v>
      </c>
      <c r="N780" s="29" t="s">
        <v>6945</v>
      </c>
      <c r="O780" s="21" t="s">
        <v>3663</v>
      </c>
      <c r="P780" s="21" t="s">
        <v>3777</v>
      </c>
      <c r="Q780" s="21"/>
    </row>
    <row r="781" spans="1:17" s="18" customFormat="1" ht="98" x14ac:dyDescent="0.2">
      <c r="A781" s="20">
        <v>151</v>
      </c>
      <c r="B781" s="21" t="s">
        <v>4412</v>
      </c>
      <c r="C781" s="21" t="s">
        <v>5034</v>
      </c>
      <c r="D781" s="21" t="s">
        <v>902</v>
      </c>
      <c r="F781" s="21" t="s">
        <v>9</v>
      </c>
      <c r="G781" s="21" t="s">
        <v>59</v>
      </c>
      <c r="H781" s="21" t="s">
        <v>11</v>
      </c>
      <c r="J781" s="20">
        <v>1507</v>
      </c>
      <c r="K781" s="22" t="s">
        <v>3662</v>
      </c>
      <c r="L781" s="21" t="s">
        <v>3661</v>
      </c>
      <c r="N781" s="29" t="s">
        <v>8401</v>
      </c>
      <c r="O781" s="21" t="s">
        <v>3663</v>
      </c>
      <c r="P781" s="21" t="s">
        <v>3660</v>
      </c>
      <c r="Q781" s="21"/>
    </row>
    <row r="782" spans="1:17" s="18" customFormat="1" ht="84" x14ac:dyDescent="0.2">
      <c r="A782" s="20">
        <v>1169</v>
      </c>
      <c r="B782" s="21" t="s">
        <v>6311</v>
      </c>
      <c r="C782" s="21" t="s">
        <v>4224</v>
      </c>
      <c r="D782" s="21" t="s">
        <v>720</v>
      </c>
      <c r="E782" s="21" t="s">
        <v>28</v>
      </c>
      <c r="F782" s="21" t="s">
        <v>9</v>
      </c>
      <c r="G782" s="21" t="s">
        <v>196</v>
      </c>
      <c r="H782" s="21" t="s">
        <v>47</v>
      </c>
      <c r="I782" s="18" t="s">
        <v>306</v>
      </c>
      <c r="J782" s="20">
        <v>1507</v>
      </c>
      <c r="K782" s="18" t="s">
        <v>3662</v>
      </c>
      <c r="L782" s="21" t="s">
        <v>8</v>
      </c>
      <c r="N782" s="29" t="s">
        <v>6946</v>
      </c>
      <c r="O782" s="21" t="s">
        <v>5046</v>
      </c>
      <c r="P782" s="21" t="s">
        <v>3009</v>
      </c>
      <c r="Q782" s="21"/>
    </row>
    <row r="783" spans="1:17" s="18" customFormat="1" ht="154" x14ac:dyDescent="0.2">
      <c r="A783" s="20">
        <v>1569</v>
      </c>
      <c r="B783" s="21" t="s">
        <v>6343</v>
      </c>
      <c r="C783" s="21" t="s">
        <v>4195</v>
      </c>
      <c r="D783" s="21" t="s">
        <v>67</v>
      </c>
      <c r="E783" s="21" t="s">
        <v>49</v>
      </c>
      <c r="F783" s="21" t="s">
        <v>9</v>
      </c>
      <c r="G783" s="21" t="s">
        <v>3189</v>
      </c>
      <c r="H783" s="21" t="s">
        <v>19</v>
      </c>
      <c r="J783" s="20">
        <v>1507</v>
      </c>
      <c r="K783" s="22" t="s">
        <v>3191</v>
      </c>
      <c r="L783" s="21" t="s">
        <v>16</v>
      </c>
      <c r="N783" s="29" t="s">
        <v>8402</v>
      </c>
      <c r="O783" s="21" t="s">
        <v>823</v>
      </c>
      <c r="P783" s="21" t="s">
        <v>3190</v>
      </c>
    </row>
    <row r="784" spans="1:17" s="18" customFormat="1" ht="182" x14ac:dyDescent="0.2">
      <c r="A784" s="20">
        <v>1172</v>
      </c>
      <c r="B784" s="21" t="s">
        <v>6525</v>
      </c>
      <c r="C784" s="21" t="s">
        <v>6011</v>
      </c>
      <c r="D784" s="21" t="s">
        <v>1976</v>
      </c>
      <c r="E784" s="21" t="s">
        <v>265</v>
      </c>
      <c r="F784" s="21" t="s">
        <v>9</v>
      </c>
      <c r="G784" s="21" t="s">
        <v>5047</v>
      </c>
      <c r="H784" s="21" t="s">
        <v>1274</v>
      </c>
      <c r="I784" s="21" t="s">
        <v>87</v>
      </c>
      <c r="J784" s="20">
        <v>1507</v>
      </c>
      <c r="K784" s="22" t="s">
        <v>5048</v>
      </c>
      <c r="L784" s="21" t="s">
        <v>8</v>
      </c>
      <c r="N784" s="29" t="s">
        <v>8403</v>
      </c>
      <c r="O784" s="21" t="s">
        <v>4103</v>
      </c>
      <c r="P784" s="21" t="s">
        <v>4102</v>
      </c>
      <c r="Q784" s="21"/>
    </row>
    <row r="785" spans="1:17" s="18" customFormat="1" ht="64" x14ac:dyDescent="0.2">
      <c r="A785" s="20">
        <v>153</v>
      </c>
      <c r="B785" s="21" t="s">
        <v>5035</v>
      </c>
      <c r="C785" s="21" t="s">
        <v>4766</v>
      </c>
      <c r="D785" s="21" t="s">
        <v>2440</v>
      </c>
      <c r="F785" s="21" t="s">
        <v>9</v>
      </c>
      <c r="G785" s="21" t="s">
        <v>59</v>
      </c>
      <c r="H785" s="21" t="s">
        <v>11</v>
      </c>
      <c r="J785" s="20">
        <v>1507</v>
      </c>
      <c r="K785" s="22" t="s">
        <v>2442</v>
      </c>
      <c r="L785" s="21" t="s">
        <v>8</v>
      </c>
      <c r="N785" s="29" t="s">
        <v>6947</v>
      </c>
      <c r="O785" s="21" t="s">
        <v>2443</v>
      </c>
      <c r="P785" s="21" t="s">
        <v>2441</v>
      </c>
    </row>
    <row r="786" spans="1:17" s="18" customFormat="1" ht="56" x14ac:dyDescent="0.2">
      <c r="A786" s="20">
        <v>154</v>
      </c>
      <c r="B786" s="21" t="s">
        <v>5036</v>
      </c>
      <c r="C786" s="21" t="s">
        <v>4283</v>
      </c>
      <c r="D786" s="21" t="s">
        <v>3481</v>
      </c>
      <c r="F786" s="21" t="s">
        <v>9</v>
      </c>
      <c r="G786" s="21" t="s">
        <v>59</v>
      </c>
      <c r="H786" s="21" t="s">
        <v>11</v>
      </c>
      <c r="J786" s="20">
        <v>1507</v>
      </c>
      <c r="K786" s="22" t="s">
        <v>3483</v>
      </c>
      <c r="L786" s="21" t="s">
        <v>8</v>
      </c>
      <c r="N786" s="29" t="s">
        <v>6948</v>
      </c>
      <c r="O786" s="21" t="s">
        <v>3319</v>
      </c>
      <c r="P786" s="21" t="s">
        <v>3482</v>
      </c>
    </row>
    <row r="787" spans="1:17" s="18" customFormat="1" ht="56" x14ac:dyDescent="0.2">
      <c r="A787" s="20">
        <v>155</v>
      </c>
      <c r="B787" s="21" t="s">
        <v>5036</v>
      </c>
      <c r="C787" s="21" t="s">
        <v>4232</v>
      </c>
      <c r="D787" s="21" t="s">
        <v>3481</v>
      </c>
      <c r="F787" s="21" t="s">
        <v>9</v>
      </c>
      <c r="G787" s="21" t="s">
        <v>59</v>
      </c>
      <c r="H787" s="21" t="s">
        <v>11</v>
      </c>
      <c r="J787" s="20">
        <v>1507</v>
      </c>
      <c r="K787" s="22" t="s">
        <v>3483</v>
      </c>
      <c r="L787" s="21" t="s">
        <v>8</v>
      </c>
      <c r="M787" s="21" t="s">
        <v>54</v>
      </c>
      <c r="N787" s="29" t="s">
        <v>6948</v>
      </c>
      <c r="O787" s="21" t="s">
        <v>3319</v>
      </c>
      <c r="P787" s="21" t="s">
        <v>3482</v>
      </c>
      <c r="Q787" s="21"/>
    </row>
    <row r="788" spans="1:17" s="18" customFormat="1" ht="126" x14ac:dyDescent="0.2">
      <c r="A788" s="20">
        <v>1716</v>
      </c>
      <c r="B788" s="21" t="s">
        <v>5051</v>
      </c>
      <c r="C788" s="21" t="s">
        <v>4246</v>
      </c>
      <c r="D788" s="21" t="s">
        <v>2686</v>
      </c>
      <c r="E788" s="21" t="s">
        <v>697</v>
      </c>
      <c r="F788" s="21" t="s">
        <v>9</v>
      </c>
      <c r="G788" s="21" t="s">
        <v>5052</v>
      </c>
      <c r="H788" s="21" t="s">
        <v>19</v>
      </c>
      <c r="J788" s="20">
        <v>1507</v>
      </c>
      <c r="K788" s="22" t="s">
        <v>5054</v>
      </c>
      <c r="L788" s="21" t="s">
        <v>16</v>
      </c>
      <c r="N788" s="29" t="s">
        <v>8404</v>
      </c>
      <c r="O788" s="21" t="s">
        <v>7823</v>
      </c>
      <c r="P788" s="21" t="s">
        <v>5053</v>
      </c>
      <c r="Q788" s="21"/>
    </row>
    <row r="789" spans="1:17" s="18" customFormat="1" ht="140" x14ac:dyDescent="0.2">
      <c r="A789" s="20">
        <v>1717</v>
      </c>
      <c r="B789" s="21" t="s">
        <v>6536</v>
      </c>
      <c r="C789" s="21" t="s">
        <v>4246</v>
      </c>
      <c r="D789" s="21" t="s">
        <v>5055</v>
      </c>
      <c r="E789" s="21" t="s">
        <v>5056</v>
      </c>
      <c r="F789" s="21" t="s">
        <v>9</v>
      </c>
      <c r="G789" s="21" t="s">
        <v>5057</v>
      </c>
      <c r="H789" s="21" t="s">
        <v>19</v>
      </c>
      <c r="J789" s="20">
        <v>1507</v>
      </c>
      <c r="K789" s="22" t="s">
        <v>5054</v>
      </c>
      <c r="L789" s="21" t="s">
        <v>16</v>
      </c>
      <c r="N789" s="29" t="s">
        <v>8405</v>
      </c>
      <c r="O789" s="21" t="s">
        <v>7824</v>
      </c>
      <c r="P789" s="21" t="s">
        <v>5058</v>
      </c>
      <c r="Q789" s="21"/>
    </row>
    <row r="790" spans="1:17" s="18" customFormat="1" ht="64" x14ac:dyDescent="0.2">
      <c r="A790" s="20">
        <v>156</v>
      </c>
      <c r="B790" s="21" t="s">
        <v>5037</v>
      </c>
      <c r="C790" s="21" t="s">
        <v>4310</v>
      </c>
      <c r="D790" s="21" t="s">
        <v>3315</v>
      </c>
      <c r="F790" s="21" t="s">
        <v>9</v>
      </c>
      <c r="G790" s="21" t="s">
        <v>59</v>
      </c>
      <c r="H790" s="21" t="s">
        <v>11</v>
      </c>
      <c r="J790" s="20">
        <v>1507</v>
      </c>
      <c r="K790" s="22" t="s">
        <v>3318</v>
      </c>
      <c r="L790" s="21" t="s">
        <v>3317</v>
      </c>
      <c r="N790" s="29" t="s">
        <v>8406</v>
      </c>
      <c r="O790" s="21" t="s">
        <v>3319</v>
      </c>
      <c r="P790" s="21" t="s">
        <v>3316</v>
      </c>
      <c r="Q790" s="21"/>
    </row>
    <row r="791" spans="1:17" s="18" customFormat="1" ht="56" x14ac:dyDescent="0.2">
      <c r="A791" s="20">
        <v>157</v>
      </c>
      <c r="B791" s="21" t="s">
        <v>5038</v>
      </c>
      <c r="C791" s="21" t="s">
        <v>4283</v>
      </c>
      <c r="D791" s="21" t="s">
        <v>3773</v>
      </c>
      <c r="F791" s="21" t="s">
        <v>9</v>
      </c>
      <c r="G791" s="21" t="s">
        <v>59</v>
      </c>
      <c r="H791" s="21" t="s">
        <v>11</v>
      </c>
      <c r="J791" s="20">
        <v>1507</v>
      </c>
      <c r="K791" s="22" t="s">
        <v>3775</v>
      </c>
      <c r="L791" s="21" t="s">
        <v>8</v>
      </c>
      <c r="M791" s="21" t="s">
        <v>54</v>
      </c>
      <c r="N791" s="29" t="s">
        <v>6949</v>
      </c>
      <c r="O791" s="21" t="s">
        <v>3776</v>
      </c>
      <c r="P791" s="21" t="s">
        <v>3774</v>
      </c>
      <c r="Q791" s="21"/>
    </row>
    <row r="792" spans="1:17" s="18" customFormat="1" ht="140" x14ac:dyDescent="0.2">
      <c r="A792" s="20">
        <v>1132</v>
      </c>
      <c r="B792" s="21" t="s">
        <v>5042</v>
      </c>
      <c r="C792" s="21" t="s">
        <v>5043</v>
      </c>
      <c r="D792" s="21" t="s">
        <v>130</v>
      </c>
      <c r="E792" s="21" t="s">
        <v>49</v>
      </c>
      <c r="F792" s="21" t="s">
        <v>9</v>
      </c>
      <c r="G792" s="21" t="s">
        <v>5044</v>
      </c>
      <c r="H792" s="21" t="s">
        <v>11</v>
      </c>
      <c r="J792" s="20">
        <v>1507</v>
      </c>
      <c r="K792" s="22" t="s">
        <v>133</v>
      </c>
      <c r="L792" s="21" t="s">
        <v>16</v>
      </c>
      <c r="N792" s="29" t="s">
        <v>6950</v>
      </c>
      <c r="O792" s="21" t="s">
        <v>5045</v>
      </c>
      <c r="P792" s="21" t="s">
        <v>132</v>
      </c>
      <c r="Q792" s="21"/>
    </row>
    <row r="793" spans="1:17" s="18" customFormat="1" ht="64" x14ac:dyDescent="0.2">
      <c r="A793" s="20">
        <v>158</v>
      </c>
      <c r="B793" s="21" t="s">
        <v>5059</v>
      </c>
      <c r="C793" s="21" t="s">
        <v>4283</v>
      </c>
      <c r="D793" s="21" t="s">
        <v>3442</v>
      </c>
      <c r="F793" s="21" t="s">
        <v>9</v>
      </c>
      <c r="G793" s="21" t="s">
        <v>59</v>
      </c>
      <c r="H793" s="21" t="s">
        <v>11</v>
      </c>
      <c r="J793" s="20">
        <v>1508</v>
      </c>
      <c r="K793" s="22" t="s">
        <v>3441</v>
      </c>
      <c r="L793" s="21" t="s">
        <v>8</v>
      </c>
      <c r="M793" s="21" t="s">
        <v>54</v>
      </c>
      <c r="N793" s="29" t="s">
        <v>6951</v>
      </c>
      <c r="O793" s="21" t="s">
        <v>575</v>
      </c>
      <c r="P793" s="21" t="s">
        <v>3440</v>
      </c>
      <c r="Q793" s="21"/>
    </row>
    <row r="794" spans="1:17" s="18" customFormat="1" ht="64" x14ac:dyDescent="0.2">
      <c r="A794" s="20">
        <v>159</v>
      </c>
      <c r="B794" s="21" t="s">
        <v>5059</v>
      </c>
      <c r="C794" s="21" t="s">
        <v>4405</v>
      </c>
      <c r="D794" s="21" t="s">
        <v>3439</v>
      </c>
      <c r="F794" s="21" t="s">
        <v>9</v>
      </c>
      <c r="G794" s="21" t="s">
        <v>59</v>
      </c>
      <c r="H794" s="21" t="s">
        <v>11</v>
      </c>
      <c r="J794" s="20">
        <v>1508</v>
      </c>
      <c r="K794" s="22" t="s">
        <v>3441</v>
      </c>
      <c r="L794" s="21" t="s">
        <v>8</v>
      </c>
      <c r="M794" s="21" t="s">
        <v>54</v>
      </c>
      <c r="N794" s="29" t="s">
        <v>6951</v>
      </c>
      <c r="O794" s="21" t="s">
        <v>575</v>
      </c>
      <c r="P794" s="21" t="s">
        <v>3440</v>
      </c>
      <c r="Q794" s="21"/>
    </row>
    <row r="795" spans="1:17" s="18" customFormat="1" ht="56" x14ac:dyDescent="0.2">
      <c r="A795" s="20">
        <v>160</v>
      </c>
      <c r="B795" s="21" t="s">
        <v>5060</v>
      </c>
      <c r="C795" s="21" t="s">
        <v>4992</v>
      </c>
      <c r="D795" s="21" t="s">
        <v>2461</v>
      </c>
      <c r="F795" s="21" t="s">
        <v>9</v>
      </c>
      <c r="G795" s="21" t="s">
        <v>59</v>
      </c>
      <c r="H795" s="21" t="s">
        <v>11</v>
      </c>
      <c r="J795" s="20">
        <v>1508</v>
      </c>
      <c r="K795" s="22" t="s">
        <v>2463</v>
      </c>
      <c r="L795" s="21" t="s">
        <v>8</v>
      </c>
      <c r="N795" s="29" t="s">
        <v>6952</v>
      </c>
      <c r="O795" s="21" t="s">
        <v>575</v>
      </c>
      <c r="P795" s="21" t="s">
        <v>2462</v>
      </c>
      <c r="Q795" s="21"/>
    </row>
    <row r="796" spans="1:17" s="18" customFormat="1" ht="64" x14ac:dyDescent="0.2">
      <c r="A796" s="20">
        <v>161</v>
      </c>
      <c r="B796" s="21" t="s">
        <v>5061</v>
      </c>
      <c r="C796" s="21" t="s">
        <v>4592</v>
      </c>
      <c r="D796" s="21" t="s">
        <v>572</v>
      </c>
      <c r="F796" s="21" t="s">
        <v>9</v>
      </c>
      <c r="G796" s="21" t="s">
        <v>59</v>
      </c>
      <c r="H796" s="21" t="s">
        <v>11</v>
      </c>
      <c r="J796" s="20">
        <v>1508</v>
      </c>
      <c r="K796" s="22" t="s">
        <v>574</v>
      </c>
      <c r="L796" s="21" t="s">
        <v>8</v>
      </c>
      <c r="M796" s="18" t="s">
        <v>446</v>
      </c>
      <c r="N796" s="29" t="s">
        <v>8407</v>
      </c>
      <c r="O796" s="21" t="s">
        <v>575</v>
      </c>
      <c r="P796" s="21" t="s">
        <v>573</v>
      </c>
    </row>
    <row r="797" spans="1:17" s="18" customFormat="1" ht="48" x14ac:dyDescent="0.2">
      <c r="A797" s="20">
        <v>162</v>
      </c>
      <c r="B797" s="21" t="s">
        <v>5062</v>
      </c>
      <c r="C797" s="21" t="s">
        <v>4195</v>
      </c>
      <c r="D797" s="21" t="s">
        <v>4117</v>
      </c>
      <c r="F797" s="21" t="s">
        <v>9</v>
      </c>
      <c r="G797" s="21" t="s">
        <v>59</v>
      </c>
      <c r="H797" s="21" t="s">
        <v>11</v>
      </c>
      <c r="J797" s="20">
        <v>1508</v>
      </c>
      <c r="K797" s="22" t="s">
        <v>4119</v>
      </c>
      <c r="L797" s="21" t="s">
        <v>16</v>
      </c>
      <c r="M797" s="21" t="s">
        <v>54</v>
      </c>
      <c r="N797" s="29" t="s">
        <v>8408</v>
      </c>
      <c r="O797" s="21" t="s">
        <v>2060</v>
      </c>
      <c r="P797" s="21" t="s">
        <v>4118</v>
      </c>
      <c r="Q797" s="21"/>
    </row>
    <row r="798" spans="1:17" s="18" customFormat="1" ht="56" x14ac:dyDescent="0.2">
      <c r="A798" s="20">
        <v>163</v>
      </c>
      <c r="B798" s="21" t="s">
        <v>5063</v>
      </c>
      <c r="C798" s="21" t="s">
        <v>4224</v>
      </c>
      <c r="D798" s="21" t="s">
        <v>2057</v>
      </c>
      <c r="F798" s="21" t="s">
        <v>9</v>
      </c>
      <c r="G798" s="21" t="s">
        <v>59</v>
      </c>
      <c r="H798" s="21" t="s">
        <v>11</v>
      </c>
      <c r="J798" s="20">
        <v>1508</v>
      </c>
      <c r="K798" s="22" t="s">
        <v>2059</v>
      </c>
      <c r="L798" s="21" t="s">
        <v>8</v>
      </c>
      <c r="M798" s="18" t="s">
        <v>446</v>
      </c>
      <c r="N798" s="29" t="s">
        <v>7741</v>
      </c>
      <c r="O798" s="21" t="s">
        <v>2060</v>
      </c>
      <c r="P798" s="21" t="s">
        <v>2058</v>
      </c>
      <c r="Q798" s="21"/>
    </row>
    <row r="799" spans="1:17" s="18" customFormat="1" ht="112" x14ac:dyDescent="0.2">
      <c r="A799" s="20">
        <v>1715</v>
      </c>
      <c r="B799" s="21" t="s">
        <v>5961</v>
      </c>
      <c r="C799" s="21" t="s">
        <v>4627</v>
      </c>
      <c r="F799" s="21" t="s">
        <v>9</v>
      </c>
      <c r="G799" s="21" t="s">
        <v>5077</v>
      </c>
      <c r="H799" s="21" t="s">
        <v>19</v>
      </c>
      <c r="J799" s="20">
        <v>1508</v>
      </c>
      <c r="K799" s="22" t="s">
        <v>5079</v>
      </c>
      <c r="L799" s="21" t="s">
        <v>8</v>
      </c>
      <c r="N799" s="29" t="s">
        <v>8409</v>
      </c>
      <c r="O799" s="21" t="s">
        <v>7825</v>
      </c>
      <c r="P799" s="21" t="s">
        <v>5078</v>
      </c>
      <c r="Q799" s="21"/>
    </row>
    <row r="800" spans="1:17" s="18" customFormat="1" ht="56" x14ac:dyDescent="0.2">
      <c r="A800" s="20">
        <v>171</v>
      </c>
      <c r="B800" s="21" t="s">
        <v>5032</v>
      </c>
      <c r="C800" s="21" t="s">
        <v>4195</v>
      </c>
      <c r="D800" s="21" t="s">
        <v>634</v>
      </c>
      <c r="F800" s="21" t="s">
        <v>9</v>
      </c>
      <c r="G800" s="21" t="s">
        <v>59</v>
      </c>
      <c r="H800" s="21" t="s">
        <v>11</v>
      </c>
      <c r="J800" s="20">
        <v>1508</v>
      </c>
      <c r="K800" s="22" t="s">
        <v>636</v>
      </c>
      <c r="L800" s="21" t="s">
        <v>8</v>
      </c>
      <c r="M800" s="21" t="s">
        <v>638</v>
      </c>
      <c r="N800" s="29" t="s">
        <v>7826</v>
      </c>
      <c r="O800" s="21" t="s">
        <v>637</v>
      </c>
      <c r="P800" s="21" t="s">
        <v>635</v>
      </c>
      <c r="Q800" s="21"/>
    </row>
    <row r="801" spans="1:17" s="18" customFormat="1" ht="32" x14ac:dyDescent="0.2">
      <c r="A801" s="20">
        <v>345</v>
      </c>
      <c r="B801" s="21" t="s">
        <v>5068</v>
      </c>
      <c r="C801" s="21" t="s">
        <v>4197</v>
      </c>
      <c r="D801" s="21" t="s">
        <v>1290</v>
      </c>
      <c r="E801" s="21" t="s">
        <v>13</v>
      </c>
      <c r="F801" s="21" t="s">
        <v>9</v>
      </c>
      <c r="G801" s="21" t="s">
        <v>22</v>
      </c>
      <c r="H801" s="21" t="s">
        <v>11</v>
      </c>
      <c r="J801" s="20">
        <v>1508</v>
      </c>
      <c r="K801" s="22" t="s">
        <v>1292</v>
      </c>
      <c r="L801" s="21" t="s">
        <v>24</v>
      </c>
      <c r="N801" s="29" t="s">
        <v>6953</v>
      </c>
      <c r="O801" s="21" t="s">
        <v>1293</v>
      </c>
      <c r="P801" s="21" t="s">
        <v>1291</v>
      </c>
    </row>
    <row r="802" spans="1:17" s="18" customFormat="1" ht="48" x14ac:dyDescent="0.2">
      <c r="A802" s="20">
        <v>346</v>
      </c>
      <c r="B802" s="21" t="s">
        <v>6533</v>
      </c>
      <c r="C802" s="21" t="s">
        <v>4766</v>
      </c>
      <c r="D802" s="21" t="s">
        <v>4032</v>
      </c>
      <c r="E802" s="21" t="s">
        <v>13</v>
      </c>
      <c r="F802" s="21" t="s">
        <v>9</v>
      </c>
      <c r="G802" s="21" t="s">
        <v>22</v>
      </c>
      <c r="H802" s="21" t="s">
        <v>11</v>
      </c>
      <c r="J802" s="20">
        <v>1508</v>
      </c>
      <c r="K802" s="22" t="s">
        <v>1292</v>
      </c>
      <c r="L802" s="21" t="s">
        <v>24</v>
      </c>
      <c r="N802" s="29" t="s">
        <v>6954</v>
      </c>
      <c r="O802" s="21" t="s">
        <v>4034</v>
      </c>
      <c r="P802" s="21" t="s">
        <v>4033</v>
      </c>
      <c r="Q802" s="21"/>
    </row>
    <row r="803" spans="1:17" s="18" customFormat="1" ht="42" x14ac:dyDescent="0.2">
      <c r="A803" s="20">
        <v>164</v>
      </c>
      <c r="B803" s="21" t="s">
        <v>5064</v>
      </c>
      <c r="C803" s="21" t="s">
        <v>4197</v>
      </c>
      <c r="D803" s="21" t="s">
        <v>3000</v>
      </c>
      <c r="F803" s="21" t="s">
        <v>9</v>
      </c>
      <c r="G803" s="21" t="s">
        <v>59</v>
      </c>
      <c r="H803" s="21" t="s">
        <v>11</v>
      </c>
      <c r="J803" s="20">
        <v>1508</v>
      </c>
      <c r="K803" s="22" t="s">
        <v>3002</v>
      </c>
      <c r="L803" s="21" t="s">
        <v>16</v>
      </c>
      <c r="M803" s="18" t="s">
        <v>35</v>
      </c>
      <c r="N803" s="29" t="s">
        <v>8410</v>
      </c>
      <c r="O803" s="21" t="s">
        <v>2060</v>
      </c>
      <c r="P803" s="21" t="s">
        <v>3001</v>
      </c>
      <c r="Q803" s="21"/>
    </row>
    <row r="804" spans="1:17" s="18" customFormat="1" ht="64" x14ac:dyDescent="0.2">
      <c r="A804" s="20">
        <v>1714</v>
      </c>
      <c r="B804" s="21" t="s">
        <v>6034</v>
      </c>
      <c r="C804" s="21" t="s">
        <v>4195</v>
      </c>
      <c r="D804" s="21" t="s">
        <v>5074</v>
      </c>
      <c r="E804" s="21" t="s">
        <v>32</v>
      </c>
      <c r="F804" s="21" t="s">
        <v>9</v>
      </c>
      <c r="G804" s="21" t="s">
        <v>2674</v>
      </c>
      <c r="H804" s="21" t="s">
        <v>11</v>
      </c>
      <c r="J804" s="20">
        <v>1508</v>
      </c>
      <c r="K804" s="22" t="s">
        <v>5076</v>
      </c>
      <c r="L804" s="21" t="s">
        <v>8</v>
      </c>
      <c r="N804" s="29" t="s">
        <v>6955</v>
      </c>
      <c r="O804" s="85" t="s">
        <v>8741</v>
      </c>
      <c r="P804" s="21" t="s">
        <v>5075</v>
      </c>
      <c r="Q804" s="21"/>
    </row>
    <row r="805" spans="1:17" s="18" customFormat="1" ht="182" x14ac:dyDescent="0.2">
      <c r="A805" s="20">
        <v>1171</v>
      </c>
      <c r="B805" s="21" t="s">
        <v>6281</v>
      </c>
      <c r="C805" s="21" t="s">
        <v>4195</v>
      </c>
      <c r="D805" s="21" t="s">
        <v>2922</v>
      </c>
      <c r="E805" s="21" t="s">
        <v>265</v>
      </c>
      <c r="F805" s="21" t="s">
        <v>9</v>
      </c>
      <c r="G805" s="21" t="s">
        <v>5069</v>
      </c>
      <c r="H805" s="21" t="s">
        <v>47</v>
      </c>
      <c r="I805" s="21" t="s">
        <v>306</v>
      </c>
      <c r="J805" s="20">
        <v>1508</v>
      </c>
      <c r="K805" s="22" t="s">
        <v>5072</v>
      </c>
      <c r="L805" s="21" t="s">
        <v>8</v>
      </c>
      <c r="M805" s="21"/>
      <c r="N805" s="29" t="s">
        <v>8028</v>
      </c>
      <c r="O805" s="21" t="s">
        <v>5073</v>
      </c>
      <c r="P805" s="21" t="s">
        <v>2924</v>
      </c>
    </row>
    <row r="806" spans="1:17" s="18" customFormat="1" ht="182" x14ac:dyDescent="0.2">
      <c r="A806" s="20">
        <v>1170</v>
      </c>
      <c r="B806" s="21" t="s">
        <v>6472</v>
      </c>
      <c r="C806" s="21" t="s">
        <v>4195</v>
      </c>
      <c r="D806" s="21" t="s">
        <v>2922</v>
      </c>
      <c r="E806" s="21" t="s">
        <v>265</v>
      </c>
      <c r="F806" s="21" t="s">
        <v>9</v>
      </c>
      <c r="G806" s="21" t="s">
        <v>5069</v>
      </c>
      <c r="H806" s="21" t="s">
        <v>47</v>
      </c>
      <c r="I806" s="21" t="s">
        <v>1823</v>
      </c>
      <c r="J806" s="20">
        <v>1508</v>
      </c>
      <c r="K806" s="22" t="s">
        <v>5070</v>
      </c>
      <c r="L806" s="21" t="s">
        <v>8</v>
      </c>
      <c r="N806" s="29" t="s">
        <v>8028</v>
      </c>
      <c r="O806" s="21" t="s">
        <v>5071</v>
      </c>
      <c r="P806" s="21" t="s">
        <v>3754</v>
      </c>
      <c r="Q806" s="21"/>
    </row>
    <row r="807" spans="1:17" s="18" customFormat="1" ht="56" x14ac:dyDescent="0.2">
      <c r="A807" s="20">
        <v>165</v>
      </c>
      <c r="B807" s="21" t="s">
        <v>6452</v>
      </c>
      <c r="C807" s="21" t="s">
        <v>4197</v>
      </c>
      <c r="D807" s="21" t="s">
        <v>826</v>
      </c>
      <c r="F807" s="21" t="s">
        <v>9</v>
      </c>
      <c r="G807" s="21" t="s">
        <v>59</v>
      </c>
      <c r="H807" s="21" t="s">
        <v>11</v>
      </c>
      <c r="J807" s="20">
        <v>1508</v>
      </c>
      <c r="K807" s="22" t="s">
        <v>3686</v>
      </c>
      <c r="L807" s="21" t="s">
        <v>16</v>
      </c>
      <c r="M807" s="21" t="s">
        <v>35</v>
      </c>
      <c r="N807" s="29" t="s">
        <v>7742</v>
      </c>
      <c r="O807" s="21" t="s">
        <v>1817</v>
      </c>
      <c r="P807" s="21" t="s">
        <v>3685</v>
      </c>
      <c r="Q807" s="21"/>
    </row>
    <row r="808" spans="1:17" s="18" customFormat="1" ht="48" x14ac:dyDescent="0.2">
      <c r="A808" s="20">
        <v>166</v>
      </c>
      <c r="B808" s="21" t="s">
        <v>5065</v>
      </c>
      <c r="C808" s="21" t="s">
        <v>4197</v>
      </c>
      <c r="D808" s="21" t="s">
        <v>1814</v>
      </c>
      <c r="F808" s="21" t="s">
        <v>9</v>
      </c>
      <c r="G808" s="21" t="s">
        <v>59</v>
      </c>
      <c r="H808" s="21" t="s">
        <v>11</v>
      </c>
      <c r="J808" s="20">
        <v>1508</v>
      </c>
      <c r="K808" s="22" t="s">
        <v>1816</v>
      </c>
      <c r="L808" s="21" t="s">
        <v>16</v>
      </c>
      <c r="N808" s="29" t="s">
        <v>6956</v>
      </c>
      <c r="O808" s="21" t="s">
        <v>1817</v>
      </c>
      <c r="P808" s="21" t="s">
        <v>1815</v>
      </c>
      <c r="Q808" s="21"/>
    </row>
    <row r="809" spans="1:17" s="18" customFormat="1" ht="126" x14ac:dyDescent="0.2">
      <c r="A809" s="20">
        <v>1130</v>
      </c>
      <c r="B809" s="21" t="s">
        <v>4914</v>
      </c>
      <c r="C809" s="21" t="s">
        <v>4246</v>
      </c>
      <c r="D809" s="21" t="s">
        <v>130</v>
      </c>
      <c r="E809" s="21" t="s">
        <v>79</v>
      </c>
      <c r="F809" s="21" t="s">
        <v>9</v>
      </c>
      <c r="G809" s="21" t="s">
        <v>3972</v>
      </c>
      <c r="H809" s="21" t="s">
        <v>19</v>
      </c>
      <c r="J809" s="20">
        <v>1508</v>
      </c>
      <c r="K809" s="22" t="s">
        <v>3974</v>
      </c>
      <c r="L809" s="21" t="s">
        <v>16</v>
      </c>
      <c r="N809" s="29" t="s">
        <v>8411</v>
      </c>
      <c r="O809" s="21" t="s">
        <v>3975</v>
      </c>
      <c r="P809" s="21" t="s">
        <v>3973</v>
      </c>
      <c r="Q809" s="21"/>
    </row>
    <row r="810" spans="1:17" s="18" customFormat="1" ht="42" x14ac:dyDescent="0.2">
      <c r="A810" s="20">
        <v>167</v>
      </c>
      <c r="B810" s="21" t="s">
        <v>5066</v>
      </c>
      <c r="C810" s="21" t="s">
        <v>4627</v>
      </c>
      <c r="D810" s="21" t="s">
        <v>3831</v>
      </c>
      <c r="F810" s="21" t="s">
        <v>9</v>
      </c>
      <c r="G810" s="21" t="s">
        <v>59</v>
      </c>
      <c r="H810" s="21" t="s">
        <v>11</v>
      </c>
      <c r="J810" s="20">
        <v>1508</v>
      </c>
      <c r="K810" s="22" t="s">
        <v>3833</v>
      </c>
      <c r="L810" s="21" t="s">
        <v>4352</v>
      </c>
      <c r="N810" s="29" t="s">
        <v>6957</v>
      </c>
      <c r="O810" s="21" t="s">
        <v>1817</v>
      </c>
      <c r="P810" s="21" t="s">
        <v>3832</v>
      </c>
      <c r="Q810" s="21"/>
    </row>
    <row r="811" spans="1:17" s="18" customFormat="1" ht="32" x14ac:dyDescent="0.2">
      <c r="A811" s="20">
        <v>347</v>
      </c>
      <c r="B811" s="21" t="s">
        <v>6490</v>
      </c>
      <c r="C811" s="21" t="s">
        <v>4283</v>
      </c>
      <c r="D811" s="21" t="s">
        <v>3801</v>
      </c>
      <c r="E811" s="21" t="s">
        <v>49</v>
      </c>
      <c r="F811" s="21" t="s">
        <v>9</v>
      </c>
      <c r="G811" s="21" t="s">
        <v>22</v>
      </c>
      <c r="H811" s="21" t="s">
        <v>11</v>
      </c>
      <c r="J811" s="20">
        <v>1508</v>
      </c>
      <c r="K811" s="22" t="s">
        <v>3803</v>
      </c>
      <c r="L811" s="21" t="s">
        <v>24</v>
      </c>
      <c r="N811" s="29" t="s">
        <v>6958</v>
      </c>
      <c r="O811" s="21" t="s">
        <v>2285</v>
      </c>
      <c r="P811" s="21" t="s">
        <v>3802</v>
      </c>
      <c r="Q811" s="21"/>
    </row>
    <row r="812" spans="1:17" s="18" customFormat="1" ht="48" x14ac:dyDescent="0.2">
      <c r="A812" s="20">
        <v>168</v>
      </c>
      <c r="B812" s="21" t="s">
        <v>4734</v>
      </c>
      <c r="C812" s="21" t="s">
        <v>4766</v>
      </c>
      <c r="D812" s="21" t="s">
        <v>214</v>
      </c>
      <c r="F812" s="21" t="s">
        <v>9</v>
      </c>
      <c r="G812" s="21" t="s">
        <v>59</v>
      </c>
      <c r="H812" s="21" t="s">
        <v>11</v>
      </c>
      <c r="J812" s="20">
        <v>1508</v>
      </c>
      <c r="K812" s="22" t="s">
        <v>3135</v>
      </c>
      <c r="L812" s="21" t="s">
        <v>8</v>
      </c>
      <c r="N812" s="29" t="s">
        <v>6959</v>
      </c>
      <c r="O812" s="21" t="s">
        <v>3136</v>
      </c>
      <c r="P812" s="21" t="s">
        <v>3134</v>
      </c>
      <c r="Q812" s="21"/>
    </row>
    <row r="813" spans="1:17" s="18" customFormat="1" ht="42" x14ac:dyDescent="0.2">
      <c r="A813" s="20">
        <v>170</v>
      </c>
      <c r="B813" s="21" t="s">
        <v>5067</v>
      </c>
      <c r="C813" s="21" t="s">
        <v>4592</v>
      </c>
      <c r="D813" s="21" t="s">
        <v>1466</v>
      </c>
      <c r="F813" s="21" t="s">
        <v>9</v>
      </c>
      <c r="G813" s="21" t="s">
        <v>59</v>
      </c>
      <c r="H813" s="21" t="s">
        <v>11</v>
      </c>
      <c r="J813" s="20">
        <v>1508</v>
      </c>
      <c r="K813" s="22" t="s">
        <v>1468</v>
      </c>
      <c r="L813" s="21" t="s">
        <v>16</v>
      </c>
      <c r="N813" s="29" t="s">
        <v>6960</v>
      </c>
      <c r="O813" s="21" t="s">
        <v>637</v>
      </c>
      <c r="P813" s="21" t="s">
        <v>1467</v>
      </c>
      <c r="Q813" s="21"/>
    </row>
    <row r="814" spans="1:17" s="18" customFormat="1" ht="32" x14ac:dyDescent="0.2">
      <c r="A814" s="20">
        <v>349</v>
      </c>
      <c r="B814" s="21" t="s">
        <v>5036</v>
      </c>
      <c r="C814" s="21" t="s">
        <v>4246</v>
      </c>
      <c r="D814" s="21" t="s">
        <v>447</v>
      </c>
      <c r="E814" s="21" t="s">
        <v>13</v>
      </c>
      <c r="F814" s="21" t="s">
        <v>9</v>
      </c>
      <c r="G814" s="21" t="s">
        <v>22</v>
      </c>
      <c r="H814" s="21" t="s">
        <v>11</v>
      </c>
      <c r="J814" s="20">
        <v>1509</v>
      </c>
      <c r="K814" s="22" t="s">
        <v>2758</v>
      </c>
      <c r="L814" s="21" t="s">
        <v>24</v>
      </c>
      <c r="N814" s="29" t="s">
        <v>6963</v>
      </c>
      <c r="O814" s="21" t="s">
        <v>2285</v>
      </c>
      <c r="P814" s="21" t="s">
        <v>3484</v>
      </c>
      <c r="Q814" s="21"/>
    </row>
    <row r="815" spans="1:17" s="18" customFormat="1" ht="32" x14ac:dyDescent="0.2">
      <c r="A815" s="20">
        <v>350</v>
      </c>
      <c r="B815" s="21" t="s">
        <v>6230</v>
      </c>
      <c r="C815" s="21" t="s">
        <v>4195</v>
      </c>
      <c r="D815" s="21" t="s">
        <v>447</v>
      </c>
      <c r="E815" s="21" t="s">
        <v>13</v>
      </c>
      <c r="F815" s="21" t="s">
        <v>9</v>
      </c>
      <c r="G815" s="21" t="s">
        <v>22</v>
      </c>
      <c r="H815" s="21" t="s">
        <v>11</v>
      </c>
      <c r="J815" s="20">
        <v>1509</v>
      </c>
      <c r="K815" s="22" t="s">
        <v>2758</v>
      </c>
      <c r="L815" s="21" t="s">
        <v>24</v>
      </c>
      <c r="N815" s="29" t="s">
        <v>6964</v>
      </c>
      <c r="O815" s="21" t="s">
        <v>2285</v>
      </c>
      <c r="P815" s="21" t="s">
        <v>2757</v>
      </c>
      <c r="Q815" s="21"/>
    </row>
    <row r="816" spans="1:17" s="18" customFormat="1" ht="32" x14ac:dyDescent="0.2">
      <c r="A816" s="20">
        <v>348</v>
      </c>
      <c r="B816" s="21" t="s">
        <v>6117</v>
      </c>
      <c r="C816" s="21" t="s">
        <v>4195</v>
      </c>
      <c r="D816" s="21" t="s">
        <v>1244</v>
      </c>
      <c r="E816" s="21" t="s">
        <v>108</v>
      </c>
      <c r="F816" s="21" t="s">
        <v>9</v>
      </c>
      <c r="G816" s="21" t="s">
        <v>22</v>
      </c>
      <c r="H816" s="21" t="s">
        <v>11</v>
      </c>
      <c r="J816" s="20">
        <v>1509</v>
      </c>
      <c r="K816" s="22" t="s">
        <v>2284</v>
      </c>
      <c r="L816" s="21" t="s">
        <v>24</v>
      </c>
      <c r="N816" s="29" t="s">
        <v>6965</v>
      </c>
      <c r="O816" s="21" t="s">
        <v>2285</v>
      </c>
      <c r="P816" s="21" t="s">
        <v>2283</v>
      </c>
      <c r="Q816" s="21"/>
    </row>
    <row r="817" spans="1:17" s="18" customFormat="1" ht="32" x14ac:dyDescent="0.2">
      <c r="A817" s="20">
        <v>351</v>
      </c>
      <c r="B817" s="21" t="s">
        <v>5084</v>
      </c>
      <c r="C817" s="21" t="s">
        <v>4197</v>
      </c>
      <c r="D817" s="21" t="s">
        <v>1244</v>
      </c>
      <c r="E817" s="21" t="s">
        <v>180</v>
      </c>
      <c r="F817" s="21" t="s">
        <v>9</v>
      </c>
      <c r="G817" s="21" t="s">
        <v>22</v>
      </c>
      <c r="H817" s="21" t="s">
        <v>11</v>
      </c>
      <c r="J817" s="20">
        <v>1509</v>
      </c>
      <c r="K817" s="22" t="s">
        <v>1246</v>
      </c>
      <c r="L817" s="21" t="s">
        <v>24</v>
      </c>
      <c r="N817" s="29" t="s">
        <v>6966</v>
      </c>
      <c r="O817" s="21" t="s">
        <v>1247</v>
      </c>
      <c r="P817" s="21" t="s">
        <v>1245</v>
      </c>
      <c r="Q817" s="21"/>
    </row>
    <row r="818" spans="1:17" s="18" customFormat="1" ht="56" x14ac:dyDescent="0.2">
      <c r="A818" s="20">
        <v>172</v>
      </c>
      <c r="B818" s="21" t="s">
        <v>5080</v>
      </c>
      <c r="C818" s="21" t="s">
        <v>4283</v>
      </c>
      <c r="D818" s="21" t="s">
        <v>887</v>
      </c>
      <c r="F818" s="21" t="s">
        <v>9</v>
      </c>
      <c r="G818" s="21" t="s">
        <v>59</v>
      </c>
      <c r="H818" s="21" t="s">
        <v>11</v>
      </c>
      <c r="J818" s="20">
        <v>1509</v>
      </c>
      <c r="K818" s="22" t="s">
        <v>889</v>
      </c>
      <c r="L818" s="21" t="s">
        <v>8</v>
      </c>
      <c r="N818" s="29" t="s">
        <v>8412</v>
      </c>
      <c r="O818" s="21" t="s">
        <v>871</v>
      </c>
      <c r="P818" s="21" t="s">
        <v>888</v>
      </c>
      <c r="Q818" s="21"/>
    </row>
    <row r="819" spans="1:17" s="18" customFormat="1" ht="32" x14ac:dyDescent="0.2">
      <c r="A819" s="20">
        <v>1462</v>
      </c>
      <c r="B819" s="21" t="s">
        <v>5090</v>
      </c>
      <c r="C819" s="21" t="s">
        <v>4197</v>
      </c>
      <c r="D819" s="21" t="s">
        <v>67</v>
      </c>
      <c r="F819" s="21" t="s">
        <v>9</v>
      </c>
      <c r="G819" s="21" t="s">
        <v>22</v>
      </c>
      <c r="H819" s="21" t="s">
        <v>11</v>
      </c>
      <c r="J819" s="20">
        <v>1509</v>
      </c>
      <c r="K819" s="22" t="s">
        <v>426</v>
      </c>
      <c r="N819" s="29" t="s">
        <v>7827</v>
      </c>
      <c r="O819" s="21" t="s">
        <v>427</v>
      </c>
      <c r="P819" s="21" t="s">
        <v>425</v>
      </c>
      <c r="Q819" s="21"/>
    </row>
    <row r="820" spans="1:17" s="18" customFormat="1" ht="64" x14ac:dyDescent="0.2">
      <c r="A820" s="20">
        <v>355</v>
      </c>
      <c r="B820" s="21" t="s">
        <v>5959</v>
      </c>
      <c r="C820" s="21" t="s">
        <v>4246</v>
      </c>
      <c r="D820" s="21" t="s">
        <v>1644</v>
      </c>
      <c r="E820" s="21" t="s">
        <v>1351</v>
      </c>
      <c r="F820" s="21" t="s">
        <v>9</v>
      </c>
      <c r="G820" s="21" t="s">
        <v>22</v>
      </c>
      <c r="H820" s="21" t="s">
        <v>11</v>
      </c>
      <c r="J820" s="20">
        <v>1509</v>
      </c>
      <c r="K820" s="22" t="s">
        <v>1646</v>
      </c>
      <c r="L820" s="21" t="s">
        <v>24</v>
      </c>
      <c r="N820" s="29" t="s">
        <v>6967</v>
      </c>
      <c r="O820" s="21" t="s">
        <v>1481</v>
      </c>
      <c r="P820" s="21" t="s">
        <v>1645</v>
      </c>
      <c r="Q820" s="21"/>
    </row>
    <row r="821" spans="1:17" s="18" customFormat="1" ht="42" x14ac:dyDescent="0.2">
      <c r="A821" s="20">
        <v>173</v>
      </c>
      <c r="B821" s="21" t="s">
        <v>4654</v>
      </c>
      <c r="C821" s="21" t="s">
        <v>4342</v>
      </c>
      <c r="D821" s="21" t="s">
        <v>472</v>
      </c>
      <c r="F821" s="21" t="s">
        <v>9</v>
      </c>
      <c r="G821" s="21" t="s">
        <v>59</v>
      </c>
      <c r="H821" s="21" t="s">
        <v>11</v>
      </c>
      <c r="J821" s="20">
        <v>1509</v>
      </c>
      <c r="K821" s="22" t="s">
        <v>870</v>
      </c>
      <c r="L821" s="21" t="s">
        <v>8</v>
      </c>
      <c r="N821" s="29" t="s">
        <v>6968</v>
      </c>
      <c r="O821" s="21" t="s">
        <v>871</v>
      </c>
      <c r="P821" s="21" t="s">
        <v>869</v>
      </c>
      <c r="Q821" s="21"/>
    </row>
    <row r="822" spans="1:17" s="18" customFormat="1" ht="32" x14ac:dyDescent="0.2">
      <c r="A822" s="20">
        <v>353</v>
      </c>
      <c r="B822" s="21" t="s">
        <v>5085</v>
      </c>
      <c r="C822" s="21" t="s">
        <v>4197</v>
      </c>
      <c r="D822" s="21" t="s">
        <v>2082</v>
      </c>
      <c r="E822" s="21" t="s">
        <v>108</v>
      </c>
      <c r="F822" s="21" t="s">
        <v>9</v>
      </c>
      <c r="G822" s="21" t="s">
        <v>22</v>
      </c>
      <c r="H822" s="21" t="s">
        <v>11</v>
      </c>
      <c r="J822" s="20">
        <v>1509</v>
      </c>
      <c r="K822" s="22" t="s">
        <v>2084</v>
      </c>
      <c r="L822" s="21" t="s">
        <v>24</v>
      </c>
      <c r="M822" s="18" t="s">
        <v>4539</v>
      </c>
      <c r="N822" s="29" t="s">
        <v>7743</v>
      </c>
      <c r="O822" s="21" t="s">
        <v>1481</v>
      </c>
      <c r="P822" s="21" t="s">
        <v>2083</v>
      </c>
    </row>
    <row r="823" spans="1:17" s="18" customFormat="1" ht="32" x14ac:dyDescent="0.2">
      <c r="A823" s="20">
        <v>354</v>
      </c>
      <c r="B823" s="21" t="s">
        <v>6553</v>
      </c>
      <c r="C823" s="21" t="s">
        <v>4627</v>
      </c>
      <c r="D823" s="21" t="s">
        <v>3120</v>
      </c>
      <c r="E823" s="21" t="s">
        <v>265</v>
      </c>
      <c r="F823" s="21" t="s">
        <v>9</v>
      </c>
      <c r="G823" s="21" t="s">
        <v>22</v>
      </c>
      <c r="H823" s="21" t="s">
        <v>11</v>
      </c>
      <c r="J823" s="20">
        <v>1509</v>
      </c>
      <c r="K823" s="22" t="s">
        <v>2084</v>
      </c>
      <c r="L823" s="21" t="s">
        <v>16</v>
      </c>
      <c r="N823" s="29" t="s">
        <v>6969</v>
      </c>
      <c r="O823" s="21" t="s">
        <v>1481</v>
      </c>
      <c r="P823" s="21" t="s">
        <v>4113</v>
      </c>
      <c r="Q823" s="21"/>
    </row>
    <row r="824" spans="1:17" s="18" customFormat="1" ht="112" x14ac:dyDescent="0.2">
      <c r="A824" s="20">
        <v>880</v>
      </c>
      <c r="B824" s="21" t="s">
        <v>4241</v>
      </c>
      <c r="C824" s="21" t="s">
        <v>4197</v>
      </c>
      <c r="D824" s="21" t="s">
        <v>7828</v>
      </c>
      <c r="E824" s="21" t="s">
        <v>28</v>
      </c>
      <c r="F824" s="21" t="s">
        <v>9</v>
      </c>
      <c r="G824" s="59" t="s">
        <v>8414</v>
      </c>
      <c r="H824" s="21" t="s">
        <v>19</v>
      </c>
      <c r="J824" s="20">
        <v>1509</v>
      </c>
      <c r="K824" s="22" t="s">
        <v>3366</v>
      </c>
      <c r="L824" s="21" t="s">
        <v>8</v>
      </c>
      <c r="N824" s="29" t="s">
        <v>8413</v>
      </c>
      <c r="O824" s="21" t="s">
        <v>7829</v>
      </c>
      <c r="P824" s="21" t="s">
        <v>3365</v>
      </c>
      <c r="Q824" s="21"/>
    </row>
    <row r="825" spans="1:17" s="18" customFormat="1" ht="56" x14ac:dyDescent="0.2">
      <c r="A825" s="20">
        <v>174</v>
      </c>
      <c r="B825" s="21" t="s">
        <v>5081</v>
      </c>
      <c r="C825" s="21" t="s">
        <v>4195</v>
      </c>
      <c r="D825" s="21" t="s">
        <v>2158</v>
      </c>
      <c r="F825" s="21" t="s">
        <v>9</v>
      </c>
      <c r="G825" s="21" t="s">
        <v>59</v>
      </c>
      <c r="H825" s="21" t="s">
        <v>11</v>
      </c>
      <c r="J825" s="20">
        <v>1509</v>
      </c>
      <c r="K825" s="22" t="s">
        <v>2160</v>
      </c>
      <c r="L825" s="21" t="s">
        <v>8</v>
      </c>
      <c r="N825" s="29" t="s">
        <v>6970</v>
      </c>
      <c r="O825" s="21" t="s">
        <v>871</v>
      </c>
      <c r="P825" s="21" t="s">
        <v>2159</v>
      </c>
      <c r="Q825" s="21"/>
    </row>
    <row r="826" spans="1:17" s="18" customFormat="1" ht="32" x14ac:dyDescent="0.2">
      <c r="A826" s="20">
        <v>356</v>
      </c>
      <c r="B826" s="21" t="s">
        <v>4834</v>
      </c>
      <c r="C826" s="21" t="s">
        <v>4405</v>
      </c>
      <c r="D826" s="21" t="s">
        <v>1368</v>
      </c>
      <c r="E826" s="21" t="s">
        <v>712</v>
      </c>
      <c r="F826" s="21" t="s">
        <v>9</v>
      </c>
      <c r="G826" s="21" t="s">
        <v>22</v>
      </c>
      <c r="H826" s="21" t="s">
        <v>11</v>
      </c>
      <c r="J826" s="20">
        <v>1509</v>
      </c>
      <c r="K826" s="22" t="s">
        <v>3150</v>
      </c>
      <c r="L826" s="18" t="s">
        <v>394</v>
      </c>
      <c r="N826" s="29" t="s">
        <v>6971</v>
      </c>
      <c r="O826" s="21" t="s">
        <v>3151</v>
      </c>
      <c r="P826" s="21" t="s">
        <v>3149</v>
      </c>
      <c r="Q826" s="21"/>
    </row>
    <row r="827" spans="1:17" s="18" customFormat="1" ht="32" x14ac:dyDescent="0.2">
      <c r="A827" s="20">
        <v>1463</v>
      </c>
      <c r="B827" s="21" t="s">
        <v>4241</v>
      </c>
      <c r="C827" s="21" t="s">
        <v>4195</v>
      </c>
      <c r="D827" s="21" t="s">
        <v>191</v>
      </c>
      <c r="F827" s="21" t="s">
        <v>9</v>
      </c>
      <c r="G827" s="21" t="s">
        <v>22</v>
      </c>
      <c r="H827" s="18" t="s">
        <v>11</v>
      </c>
      <c r="J827" s="20">
        <v>1509</v>
      </c>
      <c r="K827" s="22" t="s">
        <v>3399</v>
      </c>
      <c r="N827" s="29" t="s">
        <v>6972</v>
      </c>
      <c r="O827" s="21" t="s">
        <v>427</v>
      </c>
      <c r="P827" s="21" t="s">
        <v>3398</v>
      </c>
      <c r="Q827" s="21"/>
    </row>
    <row r="828" spans="1:17" s="18" customFormat="1" ht="56" x14ac:dyDescent="0.2">
      <c r="A828" s="20">
        <v>175</v>
      </c>
      <c r="B828" s="21" t="s">
        <v>5082</v>
      </c>
      <c r="C828" s="21" t="s">
        <v>4835</v>
      </c>
      <c r="D828" s="21" t="s">
        <v>1227</v>
      </c>
      <c r="F828" s="21" t="s">
        <v>9</v>
      </c>
      <c r="G828" s="21" t="s">
        <v>59</v>
      </c>
      <c r="H828" s="21" t="s">
        <v>11</v>
      </c>
      <c r="J828" s="20">
        <v>1509</v>
      </c>
      <c r="K828" s="22" t="s">
        <v>3848</v>
      </c>
      <c r="L828" s="21" t="s">
        <v>8</v>
      </c>
      <c r="M828" s="18" t="s">
        <v>446</v>
      </c>
      <c r="N828" s="29" t="s">
        <v>6973</v>
      </c>
      <c r="O828" s="21" t="s">
        <v>372</v>
      </c>
      <c r="P828" s="21" t="s">
        <v>3847</v>
      </c>
      <c r="Q828" s="21"/>
    </row>
    <row r="829" spans="1:17" s="18" customFormat="1" ht="32" x14ac:dyDescent="0.2">
      <c r="A829" s="20">
        <v>176</v>
      </c>
      <c r="B829" s="21" t="s">
        <v>5083</v>
      </c>
      <c r="C829" s="21" t="s">
        <v>4197</v>
      </c>
      <c r="D829" s="21" t="s">
        <v>320</v>
      </c>
      <c r="E829" s="21" t="s">
        <v>180</v>
      </c>
      <c r="F829" s="21" t="s">
        <v>9</v>
      </c>
      <c r="G829" s="21" t="s">
        <v>59</v>
      </c>
      <c r="H829" s="21" t="s">
        <v>11</v>
      </c>
      <c r="J829" s="20">
        <v>1509</v>
      </c>
      <c r="K829" s="22" t="s">
        <v>2564</v>
      </c>
      <c r="L829" s="21" t="s">
        <v>24</v>
      </c>
      <c r="N829" s="29" t="s">
        <v>6974</v>
      </c>
      <c r="O829" s="21" t="s">
        <v>372</v>
      </c>
      <c r="P829" s="21" t="s">
        <v>2563</v>
      </c>
      <c r="Q829" s="21"/>
    </row>
    <row r="830" spans="1:17" s="18" customFormat="1" ht="98" x14ac:dyDescent="0.2">
      <c r="A830" s="20">
        <v>1268</v>
      </c>
      <c r="B830" s="21" t="s">
        <v>6410</v>
      </c>
      <c r="C830" s="21" t="s">
        <v>4195</v>
      </c>
      <c r="D830" s="21" t="s">
        <v>67</v>
      </c>
      <c r="E830" s="21" t="s">
        <v>55</v>
      </c>
      <c r="F830" s="21" t="s">
        <v>9</v>
      </c>
      <c r="G830" s="21" t="s">
        <v>8222</v>
      </c>
      <c r="H830" s="21" t="s">
        <v>11</v>
      </c>
      <c r="J830" s="20">
        <v>1509</v>
      </c>
      <c r="L830" s="21" t="s">
        <v>24</v>
      </c>
      <c r="N830" s="29" t="s">
        <v>6961</v>
      </c>
      <c r="O830" s="21" t="s">
        <v>8029</v>
      </c>
      <c r="P830" s="21" t="s">
        <v>3477</v>
      </c>
    </row>
    <row r="831" spans="1:17" s="18" customFormat="1" ht="56" x14ac:dyDescent="0.2">
      <c r="A831" s="20">
        <v>1445</v>
      </c>
      <c r="B831" s="21" t="s">
        <v>5086</v>
      </c>
      <c r="C831" s="21" t="s">
        <v>4246</v>
      </c>
      <c r="F831" s="21" t="s">
        <v>9</v>
      </c>
      <c r="G831" s="21" t="s">
        <v>187</v>
      </c>
      <c r="H831" s="21" t="s">
        <v>11</v>
      </c>
      <c r="J831" s="20">
        <v>1509</v>
      </c>
      <c r="N831" s="29" t="s">
        <v>7744</v>
      </c>
      <c r="O831" s="21" t="s">
        <v>818</v>
      </c>
      <c r="P831" s="21" t="s">
        <v>817</v>
      </c>
      <c r="Q831" s="21"/>
    </row>
    <row r="832" spans="1:17" s="18" customFormat="1" ht="98" x14ac:dyDescent="0.2">
      <c r="A832" s="20">
        <v>1453</v>
      </c>
      <c r="B832" s="21" t="s">
        <v>5087</v>
      </c>
      <c r="C832" s="21" t="s">
        <v>5088</v>
      </c>
      <c r="D832" s="21" t="s">
        <v>918</v>
      </c>
      <c r="E832" s="21" t="s">
        <v>180</v>
      </c>
      <c r="F832" s="21" t="s">
        <v>9</v>
      </c>
      <c r="G832" s="21" t="s">
        <v>8222</v>
      </c>
      <c r="H832" s="21" t="s">
        <v>11</v>
      </c>
      <c r="J832" s="20">
        <v>1509</v>
      </c>
      <c r="L832" s="21" t="s">
        <v>16</v>
      </c>
      <c r="N832" s="29" t="s">
        <v>6962</v>
      </c>
      <c r="O832" s="21" t="s">
        <v>5089</v>
      </c>
      <c r="P832" s="21" t="s">
        <v>1883</v>
      </c>
      <c r="Q832" s="21"/>
    </row>
    <row r="833" spans="1:17" s="18" customFormat="1" ht="154" x14ac:dyDescent="0.2">
      <c r="A833" s="18">
        <v>1869</v>
      </c>
      <c r="B833" s="18" t="s">
        <v>4775</v>
      </c>
      <c r="C833" s="18" t="s">
        <v>4283</v>
      </c>
      <c r="E833" s="18" t="s">
        <v>7367</v>
      </c>
      <c r="F833" s="18" t="s">
        <v>9</v>
      </c>
      <c r="G833" s="18" t="s">
        <v>250</v>
      </c>
      <c r="H833" s="18" t="s">
        <v>11</v>
      </c>
      <c r="J833" s="18">
        <v>1509</v>
      </c>
      <c r="L833" s="18" t="s">
        <v>38</v>
      </c>
      <c r="N833" s="29" t="s">
        <v>8415</v>
      </c>
      <c r="O833" s="70" t="s">
        <v>8692</v>
      </c>
    </row>
    <row r="834" spans="1:17" s="18" customFormat="1" ht="42" x14ac:dyDescent="0.2">
      <c r="A834" s="20">
        <v>177</v>
      </c>
      <c r="B834" s="21" t="s">
        <v>5091</v>
      </c>
      <c r="C834" s="21" t="s">
        <v>4197</v>
      </c>
      <c r="F834" s="21" t="s">
        <v>9</v>
      </c>
      <c r="G834" s="21" t="s">
        <v>59</v>
      </c>
      <c r="H834" s="21" t="s">
        <v>11</v>
      </c>
      <c r="J834" s="20">
        <v>1510</v>
      </c>
      <c r="K834" s="22" t="s">
        <v>371</v>
      </c>
      <c r="L834" s="21" t="s">
        <v>8</v>
      </c>
      <c r="N834" s="29" t="s">
        <v>6975</v>
      </c>
      <c r="O834" s="21" t="s">
        <v>372</v>
      </c>
      <c r="P834" s="21" t="s">
        <v>370</v>
      </c>
      <c r="Q834" s="21"/>
    </row>
    <row r="835" spans="1:17" s="18" customFormat="1" ht="56" x14ac:dyDescent="0.2">
      <c r="A835" s="20">
        <v>178</v>
      </c>
      <c r="B835" s="21" t="s">
        <v>5092</v>
      </c>
      <c r="C835" s="21" t="s">
        <v>4195</v>
      </c>
      <c r="D835" s="21" t="s">
        <v>1003</v>
      </c>
      <c r="F835" s="21" t="s">
        <v>9</v>
      </c>
      <c r="G835" s="21" t="s">
        <v>59</v>
      </c>
      <c r="H835" s="21" t="s">
        <v>11</v>
      </c>
      <c r="J835" s="20">
        <v>1510</v>
      </c>
      <c r="K835" s="22" t="s">
        <v>1005</v>
      </c>
      <c r="L835" s="21" t="s">
        <v>8</v>
      </c>
      <c r="N835" s="29" t="s">
        <v>6976</v>
      </c>
      <c r="O835" s="21" t="s">
        <v>662</v>
      </c>
      <c r="P835" s="21" t="s">
        <v>1004</v>
      </c>
      <c r="Q835" s="21"/>
    </row>
    <row r="836" spans="1:17" s="18" customFormat="1" ht="48" x14ac:dyDescent="0.2">
      <c r="A836" s="20">
        <v>352</v>
      </c>
      <c r="B836" s="21" t="s">
        <v>5920</v>
      </c>
      <c r="C836" s="21" t="s">
        <v>5026</v>
      </c>
      <c r="D836" s="21" t="s">
        <v>1107</v>
      </c>
      <c r="F836" s="21" t="s">
        <v>9</v>
      </c>
      <c r="G836" s="21" t="s">
        <v>22</v>
      </c>
      <c r="H836" s="21" t="s">
        <v>11</v>
      </c>
      <c r="J836" s="20">
        <v>1510</v>
      </c>
      <c r="K836" s="22" t="s">
        <v>1480</v>
      </c>
      <c r="L836" s="21" t="s">
        <v>24</v>
      </c>
      <c r="N836" s="29" t="s">
        <v>6977</v>
      </c>
      <c r="O836" s="21" t="s">
        <v>1481</v>
      </c>
      <c r="P836" s="21" t="s">
        <v>1479</v>
      </c>
      <c r="Q836" s="21"/>
    </row>
    <row r="837" spans="1:17" s="18" customFormat="1" ht="56" x14ac:dyDescent="0.2">
      <c r="A837" s="20">
        <v>879</v>
      </c>
      <c r="B837" s="21" t="s">
        <v>5103</v>
      </c>
      <c r="C837" s="21" t="s">
        <v>4283</v>
      </c>
      <c r="D837" s="21" t="s">
        <v>739</v>
      </c>
      <c r="E837" s="21" t="s">
        <v>28</v>
      </c>
      <c r="F837" s="21" t="s">
        <v>9</v>
      </c>
      <c r="G837" s="21" t="s">
        <v>740</v>
      </c>
      <c r="H837" s="21" t="s">
        <v>47</v>
      </c>
      <c r="I837" s="21" t="s">
        <v>296</v>
      </c>
      <c r="J837" s="20">
        <v>1510</v>
      </c>
      <c r="K837" s="22" t="s">
        <v>742</v>
      </c>
      <c r="L837" s="21" t="s">
        <v>8</v>
      </c>
      <c r="N837" s="29" t="s">
        <v>8030</v>
      </c>
      <c r="O837" s="21" t="s">
        <v>743</v>
      </c>
      <c r="P837" s="21" t="s">
        <v>741</v>
      </c>
    </row>
    <row r="838" spans="1:17" s="18" customFormat="1" ht="48" x14ac:dyDescent="0.2">
      <c r="A838" s="20">
        <v>357</v>
      </c>
      <c r="B838" s="21" t="s">
        <v>5910</v>
      </c>
      <c r="C838" s="21" t="s">
        <v>4405</v>
      </c>
      <c r="D838" s="21" t="s">
        <v>7830</v>
      </c>
      <c r="E838" s="21" t="s">
        <v>1408</v>
      </c>
      <c r="F838" s="21" t="s">
        <v>9</v>
      </c>
      <c r="G838" s="21" t="s">
        <v>22</v>
      </c>
      <c r="H838" s="21" t="s">
        <v>11</v>
      </c>
      <c r="J838" s="20">
        <v>1510</v>
      </c>
      <c r="K838" s="22" t="s">
        <v>1435</v>
      </c>
      <c r="L838" s="18" t="s">
        <v>394</v>
      </c>
      <c r="N838" s="29" t="s">
        <v>6983</v>
      </c>
      <c r="O838" s="21" t="s">
        <v>1073</v>
      </c>
      <c r="P838" s="21" t="s">
        <v>1434</v>
      </c>
    </row>
    <row r="839" spans="1:17" s="18" customFormat="1" ht="56" x14ac:dyDescent="0.2">
      <c r="A839" s="20">
        <v>179</v>
      </c>
      <c r="B839" s="21" t="s">
        <v>5093</v>
      </c>
      <c r="C839" s="21" t="s">
        <v>4246</v>
      </c>
      <c r="D839" s="21" t="s">
        <v>659</v>
      </c>
      <c r="F839" s="21" t="s">
        <v>9</v>
      </c>
      <c r="G839" s="21" t="s">
        <v>59</v>
      </c>
      <c r="H839" s="21" t="s">
        <v>11</v>
      </c>
      <c r="J839" s="20">
        <v>1510</v>
      </c>
      <c r="K839" s="22" t="s">
        <v>661</v>
      </c>
      <c r="L839" s="21" t="s">
        <v>16</v>
      </c>
      <c r="N839" s="29" t="s">
        <v>6984</v>
      </c>
      <c r="O839" s="21" t="s">
        <v>662</v>
      </c>
      <c r="P839" s="21" t="s">
        <v>660</v>
      </c>
      <c r="Q839" s="21"/>
    </row>
    <row r="840" spans="1:17" s="18" customFormat="1" ht="280" x14ac:dyDescent="0.2">
      <c r="A840" s="20">
        <v>1859</v>
      </c>
      <c r="B840" s="21" t="s">
        <v>6978</v>
      </c>
      <c r="C840" s="21" t="s">
        <v>5562</v>
      </c>
      <c r="D840" s="21" t="s">
        <v>6979</v>
      </c>
      <c r="E840" s="18" t="s">
        <v>237</v>
      </c>
      <c r="F840" s="21" t="s">
        <v>9</v>
      </c>
      <c r="G840" s="21" t="s">
        <v>6980</v>
      </c>
      <c r="H840" s="21" t="s">
        <v>11</v>
      </c>
      <c r="J840" s="20">
        <v>1510</v>
      </c>
      <c r="K840" s="22" t="s">
        <v>6981</v>
      </c>
      <c r="L840" s="21" t="s">
        <v>8</v>
      </c>
      <c r="N840" s="29" t="s">
        <v>8416</v>
      </c>
      <c r="O840" s="85" t="s">
        <v>8743</v>
      </c>
      <c r="P840" s="21" t="s">
        <v>6982</v>
      </c>
    </row>
    <row r="841" spans="1:17" s="18" customFormat="1" ht="84" x14ac:dyDescent="0.2">
      <c r="A841" s="20">
        <v>1843</v>
      </c>
      <c r="B841" s="21" t="s">
        <v>6564</v>
      </c>
      <c r="C841" s="21" t="s">
        <v>4232</v>
      </c>
      <c r="D841" s="21" t="s">
        <v>6565</v>
      </c>
      <c r="E841" s="21" t="s">
        <v>108</v>
      </c>
      <c r="F841" s="21" t="s">
        <v>9</v>
      </c>
      <c r="G841" s="21" t="s">
        <v>2578</v>
      </c>
      <c r="H841" s="21" t="s">
        <v>47</v>
      </c>
      <c r="I841" s="21" t="s">
        <v>87</v>
      </c>
      <c r="J841" s="20">
        <v>1510</v>
      </c>
      <c r="K841" s="22" t="s">
        <v>6566</v>
      </c>
      <c r="L841" s="21" t="s">
        <v>16</v>
      </c>
      <c r="N841" s="29" t="s">
        <v>6985</v>
      </c>
      <c r="O841" s="21" t="s">
        <v>6567</v>
      </c>
      <c r="P841" s="21" t="s">
        <v>6568</v>
      </c>
      <c r="Q841" s="21"/>
    </row>
    <row r="842" spans="1:17" s="18" customFormat="1" ht="280" x14ac:dyDescent="0.2">
      <c r="A842" s="20">
        <v>876</v>
      </c>
      <c r="B842" s="21" t="s">
        <v>6356</v>
      </c>
      <c r="C842" s="21" t="s">
        <v>4232</v>
      </c>
      <c r="D842" s="21" t="s">
        <v>3227</v>
      </c>
      <c r="E842" s="21" t="s">
        <v>3228</v>
      </c>
      <c r="F842" s="21" t="s">
        <v>9</v>
      </c>
      <c r="G842" s="21" t="s">
        <v>3229</v>
      </c>
      <c r="H842" s="21" t="s">
        <v>47</v>
      </c>
      <c r="I842" s="21" t="s">
        <v>87</v>
      </c>
      <c r="J842" s="20">
        <v>1510</v>
      </c>
      <c r="K842" s="22" t="s">
        <v>3231</v>
      </c>
      <c r="L842" s="21" t="s">
        <v>16</v>
      </c>
      <c r="N842" s="29" t="s">
        <v>7831</v>
      </c>
      <c r="O842" s="21" t="s">
        <v>3232</v>
      </c>
      <c r="P842" s="21" t="s">
        <v>3230</v>
      </c>
      <c r="Q842" s="21"/>
    </row>
    <row r="843" spans="1:17" s="18" customFormat="1" ht="84" x14ac:dyDescent="0.2">
      <c r="A843" s="20">
        <v>1860</v>
      </c>
      <c r="B843" s="21" t="s">
        <v>6986</v>
      </c>
      <c r="C843" s="21" t="s">
        <v>4246</v>
      </c>
      <c r="D843" s="21"/>
      <c r="E843" s="21"/>
      <c r="F843" s="21" t="s">
        <v>9</v>
      </c>
      <c r="G843" s="21" t="s">
        <v>3229</v>
      </c>
      <c r="H843" s="21" t="s">
        <v>47</v>
      </c>
      <c r="I843" s="21"/>
      <c r="J843" s="20">
        <v>1510</v>
      </c>
      <c r="K843" s="22" t="s">
        <v>3231</v>
      </c>
      <c r="L843" s="21" t="s">
        <v>16</v>
      </c>
      <c r="N843" s="29" t="s">
        <v>6987</v>
      </c>
      <c r="O843" s="21" t="s">
        <v>6988</v>
      </c>
      <c r="P843" s="21" t="s">
        <v>3230</v>
      </c>
      <c r="Q843" s="21"/>
    </row>
    <row r="844" spans="1:17" s="18" customFormat="1" ht="32" x14ac:dyDescent="0.2">
      <c r="A844" s="20">
        <v>358</v>
      </c>
      <c r="B844" s="21" t="s">
        <v>5098</v>
      </c>
      <c r="C844" s="21" t="s">
        <v>4283</v>
      </c>
      <c r="D844" s="21" t="s">
        <v>1070</v>
      </c>
      <c r="E844" s="21" t="s">
        <v>385</v>
      </c>
      <c r="F844" s="21" t="s">
        <v>9</v>
      </c>
      <c r="G844" s="21" t="s">
        <v>22</v>
      </c>
      <c r="H844" s="21" t="s">
        <v>11</v>
      </c>
      <c r="J844" s="20">
        <v>1510</v>
      </c>
      <c r="K844" s="22" t="s">
        <v>1072</v>
      </c>
      <c r="L844" s="18" t="s">
        <v>394</v>
      </c>
      <c r="N844" s="29" t="s">
        <v>6989</v>
      </c>
      <c r="O844" s="21" t="s">
        <v>1073</v>
      </c>
      <c r="P844" s="21" t="s">
        <v>1071</v>
      </c>
    </row>
    <row r="845" spans="1:17" s="18" customFormat="1" ht="70" x14ac:dyDescent="0.2">
      <c r="A845" s="20">
        <v>878</v>
      </c>
      <c r="B845" s="21" t="s">
        <v>5102</v>
      </c>
      <c r="C845" s="21" t="s">
        <v>4197</v>
      </c>
      <c r="D845" s="21" t="s">
        <v>779</v>
      </c>
      <c r="E845" s="21" t="s">
        <v>286</v>
      </c>
      <c r="F845" s="21" t="s">
        <v>9</v>
      </c>
      <c r="G845" s="21" t="s">
        <v>1791</v>
      </c>
      <c r="H845" s="21" t="s">
        <v>11</v>
      </c>
      <c r="J845" s="20">
        <v>1510</v>
      </c>
      <c r="K845" s="22" t="s">
        <v>1793</v>
      </c>
      <c r="L845" s="21" t="s">
        <v>8</v>
      </c>
      <c r="N845" s="29" t="s">
        <v>6990</v>
      </c>
      <c r="O845" s="85" t="s">
        <v>8735</v>
      </c>
      <c r="P845" s="21" t="s">
        <v>1792</v>
      </c>
      <c r="Q845" s="21"/>
    </row>
    <row r="846" spans="1:17" s="18" customFormat="1" ht="42" x14ac:dyDescent="0.2">
      <c r="A846" s="20">
        <v>180</v>
      </c>
      <c r="B846" s="21" t="s">
        <v>4856</v>
      </c>
      <c r="C846" s="21" t="s">
        <v>4246</v>
      </c>
      <c r="D846" s="21" t="s">
        <v>4545</v>
      </c>
      <c r="F846" s="21" t="s">
        <v>9</v>
      </c>
      <c r="G846" s="21" t="s">
        <v>59</v>
      </c>
      <c r="H846" s="21" t="s">
        <v>11</v>
      </c>
      <c r="J846" s="20">
        <v>1510</v>
      </c>
      <c r="K846" s="22" t="s">
        <v>1667</v>
      </c>
      <c r="L846" s="21" t="s">
        <v>8</v>
      </c>
      <c r="N846" s="29" t="s">
        <v>6991</v>
      </c>
      <c r="O846" s="21" t="s">
        <v>662</v>
      </c>
      <c r="P846" s="21" t="s">
        <v>1666</v>
      </c>
      <c r="Q846" s="21"/>
    </row>
    <row r="847" spans="1:17" s="18" customFormat="1" ht="98" x14ac:dyDescent="0.2">
      <c r="A847" s="20">
        <v>883</v>
      </c>
      <c r="B847" s="21" t="s">
        <v>5104</v>
      </c>
      <c r="C847" s="21" t="s">
        <v>5026</v>
      </c>
      <c r="D847" s="21" t="s">
        <v>67</v>
      </c>
      <c r="E847" s="21" t="s">
        <v>108</v>
      </c>
      <c r="F847" s="21" t="s">
        <v>9</v>
      </c>
      <c r="G847" s="21" t="s">
        <v>786</v>
      </c>
      <c r="H847" s="21" t="s">
        <v>19</v>
      </c>
      <c r="J847" s="20">
        <v>1510</v>
      </c>
      <c r="K847" s="22" t="s">
        <v>788</v>
      </c>
      <c r="L847" s="21" t="s">
        <v>16</v>
      </c>
      <c r="N847" s="29" t="s">
        <v>6992</v>
      </c>
      <c r="O847" s="21" t="s">
        <v>7832</v>
      </c>
      <c r="P847" s="21" t="s">
        <v>787</v>
      </c>
      <c r="Q847" s="21"/>
    </row>
    <row r="848" spans="1:17" s="18" customFormat="1" ht="168" x14ac:dyDescent="0.2">
      <c r="A848" s="20">
        <v>888</v>
      </c>
      <c r="B848" s="21" t="s">
        <v>6225</v>
      </c>
      <c r="C848" s="21" t="s">
        <v>4195</v>
      </c>
      <c r="D848" s="21" t="s">
        <v>2738</v>
      </c>
      <c r="F848" s="21" t="s">
        <v>9</v>
      </c>
      <c r="G848" s="21" t="s">
        <v>2349</v>
      </c>
      <c r="H848" s="21" t="s">
        <v>47</v>
      </c>
      <c r="I848" s="21" t="s">
        <v>87</v>
      </c>
      <c r="J848" s="20">
        <v>1510</v>
      </c>
      <c r="K848" s="22" t="s">
        <v>2351</v>
      </c>
      <c r="L848" s="21" t="s">
        <v>16</v>
      </c>
      <c r="N848" s="29" t="s">
        <v>7369</v>
      </c>
      <c r="O848" s="85" t="s">
        <v>8759</v>
      </c>
      <c r="P848" s="21" t="s">
        <v>2739</v>
      </c>
      <c r="Q848" s="21"/>
    </row>
    <row r="849" spans="1:17" s="18" customFormat="1" ht="168" x14ac:dyDescent="0.2">
      <c r="A849" s="20">
        <v>889</v>
      </c>
      <c r="B849" s="21" t="s">
        <v>6132</v>
      </c>
      <c r="C849" s="21" t="s">
        <v>4246</v>
      </c>
      <c r="D849" s="21" t="s">
        <v>67</v>
      </c>
      <c r="E849" s="21" t="s">
        <v>49</v>
      </c>
      <c r="F849" s="21" t="s">
        <v>9</v>
      </c>
      <c r="G849" s="21" t="s">
        <v>2349</v>
      </c>
      <c r="H849" s="21" t="s">
        <v>47</v>
      </c>
      <c r="I849" s="21" t="s">
        <v>87</v>
      </c>
      <c r="J849" s="20">
        <v>1510</v>
      </c>
      <c r="K849" s="22" t="s">
        <v>2351</v>
      </c>
      <c r="L849" s="21" t="s">
        <v>16</v>
      </c>
      <c r="N849" s="29" t="s">
        <v>7370</v>
      </c>
      <c r="O849" s="85" t="s">
        <v>8751</v>
      </c>
      <c r="P849" s="21" t="s">
        <v>2350</v>
      </c>
      <c r="Q849" s="21"/>
    </row>
    <row r="850" spans="1:17" s="18" customFormat="1" ht="56" x14ac:dyDescent="0.2">
      <c r="A850" s="20">
        <v>181</v>
      </c>
      <c r="B850" s="21" t="s">
        <v>5094</v>
      </c>
      <c r="C850" s="21" t="s">
        <v>4310</v>
      </c>
      <c r="D850" s="21" t="s">
        <v>682</v>
      </c>
      <c r="E850" s="21" t="s">
        <v>683</v>
      </c>
      <c r="F850" s="21" t="s">
        <v>9</v>
      </c>
      <c r="G850" s="21" t="s">
        <v>59</v>
      </c>
      <c r="H850" s="21" t="s">
        <v>11</v>
      </c>
      <c r="J850" s="20">
        <v>1510</v>
      </c>
      <c r="K850" s="22" t="s">
        <v>685</v>
      </c>
      <c r="L850" s="21" t="s">
        <v>8</v>
      </c>
      <c r="N850" s="29" t="s">
        <v>6999</v>
      </c>
      <c r="O850" s="21" t="s">
        <v>658</v>
      </c>
      <c r="P850" s="21" t="s">
        <v>684</v>
      </c>
      <c r="Q850" s="21"/>
    </row>
    <row r="851" spans="1:17" s="18" customFormat="1" ht="70" x14ac:dyDescent="0.2">
      <c r="A851" s="20">
        <v>885</v>
      </c>
      <c r="B851" s="21" t="s">
        <v>5107</v>
      </c>
      <c r="C851" s="21" t="s">
        <v>4283</v>
      </c>
      <c r="D851" s="21" t="s">
        <v>947</v>
      </c>
      <c r="E851" s="21" t="s">
        <v>49</v>
      </c>
      <c r="F851" s="21" t="s">
        <v>9</v>
      </c>
      <c r="G851" s="21" t="s">
        <v>948</v>
      </c>
      <c r="H851" s="21" t="s">
        <v>11</v>
      </c>
      <c r="J851" s="20">
        <v>1510</v>
      </c>
      <c r="K851" s="22" t="s">
        <v>950</v>
      </c>
      <c r="L851" s="21" t="s">
        <v>8</v>
      </c>
      <c r="N851" s="29" t="s">
        <v>7000</v>
      </c>
      <c r="O851" s="69" t="s">
        <v>8704</v>
      </c>
      <c r="P851" s="21" t="s">
        <v>949</v>
      </c>
      <c r="Q851" s="21"/>
    </row>
    <row r="852" spans="1:17" s="18" customFormat="1" ht="32" x14ac:dyDescent="0.2">
      <c r="A852" s="20">
        <v>360</v>
      </c>
      <c r="B852" s="21" t="s">
        <v>5099</v>
      </c>
      <c r="C852" s="21" t="s">
        <v>4197</v>
      </c>
      <c r="D852" s="21" t="s">
        <v>2718</v>
      </c>
      <c r="F852" s="21" t="s">
        <v>9</v>
      </c>
      <c r="G852" s="21" t="s">
        <v>22</v>
      </c>
      <c r="H852" s="21" t="s">
        <v>11</v>
      </c>
      <c r="J852" s="20">
        <v>1510</v>
      </c>
      <c r="K852" s="22" t="s">
        <v>2720</v>
      </c>
      <c r="L852" s="18" t="s">
        <v>394</v>
      </c>
      <c r="N852" s="29" t="s">
        <v>7001</v>
      </c>
      <c r="O852" s="21" t="s">
        <v>1073</v>
      </c>
      <c r="P852" s="21" t="s">
        <v>2719</v>
      </c>
      <c r="Q852" s="21"/>
    </row>
    <row r="853" spans="1:17" s="18" customFormat="1" ht="70" x14ac:dyDescent="0.2">
      <c r="A853" s="20">
        <v>182</v>
      </c>
      <c r="B853" s="21" t="s">
        <v>5095</v>
      </c>
      <c r="C853" s="21" t="s">
        <v>4405</v>
      </c>
      <c r="D853" s="21" t="s">
        <v>654</v>
      </c>
      <c r="E853" s="21" t="s">
        <v>655</v>
      </c>
      <c r="F853" s="21" t="s">
        <v>9</v>
      </c>
      <c r="G853" s="21" t="s">
        <v>59</v>
      </c>
      <c r="H853" s="21" t="s">
        <v>11</v>
      </c>
      <c r="J853" s="20">
        <v>1510</v>
      </c>
      <c r="K853" s="22" t="s">
        <v>657</v>
      </c>
      <c r="L853" s="21" t="s">
        <v>8</v>
      </c>
      <c r="N853" s="29" t="s">
        <v>8417</v>
      </c>
      <c r="O853" s="21" t="s">
        <v>658</v>
      </c>
      <c r="P853" s="21" t="s">
        <v>656</v>
      </c>
      <c r="Q853" s="21"/>
    </row>
    <row r="854" spans="1:17" s="18" customFormat="1" ht="42" x14ac:dyDescent="0.2">
      <c r="A854" s="20">
        <v>361</v>
      </c>
      <c r="B854" s="21" t="s">
        <v>5100</v>
      </c>
      <c r="C854" s="21" t="s">
        <v>4835</v>
      </c>
      <c r="D854" s="21" t="s">
        <v>1356</v>
      </c>
      <c r="F854" s="21" t="s">
        <v>9</v>
      </c>
      <c r="G854" s="21" t="s">
        <v>22</v>
      </c>
      <c r="H854" s="21" t="s">
        <v>11</v>
      </c>
      <c r="J854" s="20">
        <v>1510</v>
      </c>
      <c r="K854" s="22" t="s">
        <v>1358</v>
      </c>
      <c r="L854" s="21" t="s">
        <v>8</v>
      </c>
      <c r="N854" s="29" t="s">
        <v>7745</v>
      </c>
      <c r="O854" s="21" t="s">
        <v>1359</v>
      </c>
      <c r="P854" s="21" t="s">
        <v>1357</v>
      </c>
      <c r="Q854" s="21"/>
    </row>
    <row r="855" spans="1:17" s="18" customFormat="1" ht="126" x14ac:dyDescent="0.2">
      <c r="A855" s="20">
        <v>886</v>
      </c>
      <c r="B855" s="21" t="s">
        <v>5108</v>
      </c>
      <c r="C855" s="21" t="s">
        <v>4197</v>
      </c>
      <c r="D855" s="21" t="s">
        <v>3732</v>
      </c>
      <c r="E855" s="21" t="s">
        <v>49</v>
      </c>
      <c r="F855" s="21" t="s">
        <v>9</v>
      </c>
      <c r="G855" s="21" t="s">
        <v>3733</v>
      </c>
      <c r="H855" s="21" t="s">
        <v>11</v>
      </c>
      <c r="J855" s="20">
        <v>1510</v>
      </c>
      <c r="K855" s="22" t="s">
        <v>3735</v>
      </c>
      <c r="L855" s="21" t="s">
        <v>8</v>
      </c>
      <c r="N855" s="29" t="s">
        <v>8418</v>
      </c>
      <c r="O855" s="21" t="s">
        <v>7833</v>
      </c>
      <c r="P855" s="21" t="s">
        <v>3734</v>
      </c>
      <c r="Q855" s="21"/>
    </row>
    <row r="856" spans="1:17" s="18" customFormat="1" ht="84" x14ac:dyDescent="0.2">
      <c r="A856" s="20">
        <v>884</v>
      </c>
      <c r="B856" s="21" t="s">
        <v>5105</v>
      </c>
      <c r="C856" s="21" t="s">
        <v>5106</v>
      </c>
      <c r="D856" s="21" t="s">
        <v>362</v>
      </c>
      <c r="E856" s="21" t="s">
        <v>108</v>
      </c>
      <c r="F856" s="21" t="s">
        <v>9</v>
      </c>
      <c r="G856" s="21" t="s">
        <v>22</v>
      </c>
      <c r="H856" s="21" t="s">
        <v>11</v>
      </c>
      <c r="J856" s="20">
        <v>1510</v>
      </c>
      <c r="K856" s="22" t="s">
        <v>364</v>
      </c>
      <c r="L856" s="21" t="s">
        <v>8</v>
      </c>
      <c r="N856" s="29" t="s">
        <v>7002</v>
      </c>
      <c r="O856" s="21" t="s">
        <v>7834</v>
      </c>
      <c r="P856" s="21" t="s">
        <v>363</v>
      </c>
      <c r="Q856" s="21"/>
    </row>
    <row r="857" spans="1:17" s="18" customFormat="1" ht="32" x14ac:dyDescent="0.2">
      <c r="A857" s="20">
        <v>362</v>
      </c>
      <c r="B857" s="21" t="s">
        <v>5101</v>
      </c>
      <c r="C857" s="21" t="s">
        <v>4197</v>
      </c>
      <c r="D857" s="21" t="s">
        <v>1630</v>
      </c>
      <c r="E857" s="21" t="s">
        <v>180</v>
      </c>
      <c r="F857" s="21" t="s">
        <v>9</v>
      </c>
      <c r="G857" s="21" t="s">
        <v>22</v>
      </c>
      <c r="H857" s="21" t="s">
        <v>11</v>
      </c>
      <c r="J857" s="20">
        <v>1510</v>
      </c>
      <c r="K857" s="22" t="s">
        <v>1632</v>
      </c>
      <c r="L857" s="21" t="s">
        <v>24</v>
      </c>
      <c r="N857" s="29" t="s">
        <v>7003</v>
      </c>
      <c r="O857" s="21" t="s">
        <v>1359</v>
      </c>
      <c r="P857" s="21" t="s">
        <v>1631</v>
      </c>
    </row>
    <row r="858" spans="1:17" s="18" customFormat="1" ht="70" x14ac:dyDescent="0.2">
      <c r="A858" s="20">
        <v>183</v>
      </c>
      <c r="B858" s="21" t="s">
        <v>6029</v>
      </c>
      <c r="C858" s="21" t="s">
        <v>4246</v>
      </c>
      <c r="D858" s="21" t="s">
        <v>316</v>
      </c>
      <c r="F858" s="21" t="s">
        <v>9</v>
      </c>
      <c r="G858" s="21" t="s">
        <v>59</v>
      </c>
      <c r="H858" s="21" t="s">
        <v>11</v>
      </c>
      <c r="J858" s="20">
        <v>1510</v>
      </c>
      <c r="K858" s="22" t="s">
        <v>1914</v>
      </c>
      <c r="L858" s="21" t="s">
        <v>8</v>
      </c>
      <c r="N858" s="29" t="s">
        <v>7004</v>
      </c>
      <c r="O858" s="21" t="s">
        <v>658</v>
      </c>
      <c r="P858" s="21" t="s">
        <v>1913</v>
      </c>
      <c r="Q858" s="21"/>
    </row>
    <row r="859" spans="1:17" s="18" customFormat="1" ht="32" x14ac:dyDescent="0.2">
      <c r="A859" s="20">
        <v>363</v>
      </c>
      <c r="B859" s="21" t="s">
        <v>6369</v>
      </c>
      <c r="C859" s="21" t="s">
        <v>4195</v>
      </c>
      <c r="D859" s="21" t="s">
        <v>2917</v>
      </c>
      <c r="F859" s="21" t="s">
        <v>9</v>
      </c>
      <c r="G859" s="21" t="s">
        <v>22</v>
      </c>
      <c r="H859" s="21" t="s">
        <v>11</v>
      </c>
      <c r="J859" s="20">
        <v>1510</v>
      </c>
      <c r="K859" s="22" t="s">
        <v>3267</v>
      </c>
      <c r="L859" s="21" t="s">
        <v>24</v>
      </c>
      <c r="N859" s="29" t="s">
        <v>7005</v>
      </c>
      <c r="O859" s="21" t="s">
        <v>1359</v>
      </c>
      <c r="P859" s="21" t="s">
        <v>3266</v>
      </c>
      <c r="Q859" s="21"/>
    </row>
    <row r="860" spans="1:17" s="18" customFormat="1" ht="32" x14ac:dyDescent="0.2">
      <c r="A860" s="20">
        <v>298</v>
      </c>
      <c r="B860" s="21" t="s">
        <v>6224</v>
      </c>
      <c r="C860" s="21" t="s">
        <v>4279</v>
      </c>
      <c r="D860" s="21" t="s">
        <v>2731</v>
      </c>
      <c r="F860" s="21" t="s">
        <v>9</v>
      </c>
      <c r="G860" s="21" t="s">
        <v>22</v>
      </c>
      <c r="H860" s="21" t="s">
        <v>11</v>
      </c>
      <c r="J860" s="20">
        <v>1510</v>
      </c>
      <c r="K860" s="22" t="s">
        <v>2382</v>
      </c>
      <c r="L860" s="21" t="s">
        <v>8</v>
      </c>
      <c r="N860" s="29" t="s">
        <v>7006</v>
      </c>
      <c r="O860" s="21" t="s">
        <v>646</v>
      </c>
      <c r="P860" s="21" t="s">
        <v>2732</v>
      </c>
      <c r="Q860" s="21"/>
    </row>
    <row r="861" spans="1:17" s="18" customFormat="1" ht="32" x14ac:dyDescent="0.2">
      <c r="A861" s="20">
        <v>299</v>
      </c>
      <c r="B861" s="21" t="s">
        <v>6501</v>
      </c>
      <c r="C861" s="21" t="s">
        <v>4246</v>
      </c>
      <c r="D861" s="21" t="s">
        <v>2731</v>
      </c>
      <c r="F861" s="21" t="s">
        <v>9</v>
      </c>
      <c r="G861" s="21" t="s">
        <v>22</v>
      </c>
      <c r="H861" s="21" t="s">
        <v>11</v>
      </c>
      <c r="J861" s="20">
        <v>1510</v>
      </c>
      <c r="K861" s="22" t="s">
        <v>2382</v>
      </c>
      <c r="L861" s="21" t="s">
        <v>8</v>
      </c>
      <c r="N861" s="29" t="s">
        <v>7006</v>
      </c>
      <c r="O861" s="21" t="s">
        <v>646</v>
      </c>
      <c r="P861" s="21" t="s">
        <v>2732</v>
      </c>
      <c r="Q861" s="21"/>
    </row>
    <row r="862" spans="1:17" s="18" customFormat="1" ht="32" x14ac:dyDescent="0.2">
      <c r="A862" s="20">
        <v>300</v>
      </c>
      <c r="B862" s="21" t="s">
        <v>6139</v>
      </c>
      <c r="C862" s="21" t="s">
        <v>4283</v>
      </c>
      <c r="D862" s="21" t="s">
        <v>2380</v>
      </c>
      <c r="E862" s="21" t="s">
        <v>237</v>
      </c>
      <c r="F862" s="21" t="s">
        <v>9</v>
      </c>
      <c r="G862" s="21" t="s">
        <v>22</v>
      </c>
      <c r="H862" s="21" t="s">
        <v>11</v>
      </c>
      <c r="J862" s="20">
        <v>1510</v>
      </c>
      <c r="K862" s="22" t="s">
        <v>2382</v>
      </c>
      <c r="L862" s="21" t="s">
        <v>8</v>
      </c>
      <c r="N862" s="29" t="s">
        <v>7007</v>
      </c>
      <c r="O862" s="21" t="s">
        <v>646</v>
      </c>
      <c r="P862" s="21" t="s">
        <v>2381</v>
      </c>
      <c r="Q862" s="21"/>
    </row>
    <row r="863" spans="1:17" s="18" customFormat="1" ht="32" x14ac:dyDescent="0.2">
      <c r="A863" s="20">
        <v>301</v>
      </c>
      <c r="B863" s="21" t="s">
        <v>5097</v>
      </c>
      <c r="C863" s="21" t="s">
        <v>4197</v>
      </c>
      <c r="E863" s="21" t="s">
        <v>643</v>
      </c>
      <c r="F863" s="21" t="s">
        <v>9</v>
      </c>
      <c r="G863" s="21" t="s">
        <v>22</v>
      </c>
      <c r="H863" s="21" t="s">
        <v>11</v>
      </c>
      <c r="J863" s="20">
        <v>1510</v>
      </c>
      <c r="K863" s="22" t="s">
        <v>645</v>
      </c>
      <c r="L863" s="18" t="s">
        <v>394</v>
      </c>
      <c r="N863" s="29" t="s">
        <v>7008</v>
      </c>
      <c r="O863" s="21" t="s">
        <v>646</v>
      </c>
      <c r="P863" s="21" t="s">
        <v>644</v>
      </c>
      <c r="Q863" s="21"/>
    </row>
    <row r="864" spans="1:17" s="18" customFormat="1" ht="32" x14ac:dyDescent="0.2">
      <c r="A864" s="20">
        <v>302</v>
      </c>
      <c r="B864" s="21" t="s">
        <v>5907</v>
      </c>
      <c r="C864" s="21" t="s">
        <v>4246</v>
      </c>
      <c r="E864" s="21" t="s">
        <v>716</v>
      </c>
      <c r="F864" s="21" t="s">
        <v>9</v>
      </c>
      <c r="G864" s="21" t="s">
        <v>22</v>
      </c>
      <c r="H864" s="21" t="s">
        <v>11</v>
      </c>
      <c r="J864" s="20">
        <v>1510</v>
      </c>
      <c r="K864" s="22" t="s">
        <v>1419</v>
      </c>
      <c r="L864" s="21" t="s">
        <v>38</v>
      </c>
      <c r="N864" s="29" t="s">
        <v>7009</v>
      </c>
      <c r="O864" s="21" t="s">
        <v>646</v>
      </c>
      <c r="P864" s="21" t="s">
        <v>1418</v>
      </c>
      <c r="Q864" s="21"/>
    </row>
    <row r="865" spans="1:17" s="18" customFormat="1" ht="112" x14ac:dyDescent="0.2">
      <c r="A865" s="20">
        <v>882</v>
      </c>
      <c r="B865" s="21" t="s">
        <v>6560</v>
      </c>
      <c r="C865" s="21" t="s">
        <v>4232</v>
      </c>
      <c r="D865" s="21" t="s">
        <v>67</v>
      </c>
      <c r="E865" s="21" t="s">
        <v>108</v>
      </c>
      <c r="F865" s="21" t="s">
        <v>9</v>
      </c>
      <c r="G865" s="21" t="s">
        <v>250</v>
      </c>
      <c r="H865" s="21" t="s">
        <v>11</v>
      </c>
      <c r="J865" s="20">
        <v>1510</v>
      </c>
      <c r="K865" s="22" t="s">
        <v>4135</v>
      </c>
      <c r="L865" s="21" t="s">
        <v>8</v>
      </c>
      <c r="N865" s="29" t="s">
        <v>8031</v>
      </c>
      <c r="O865" s="21" t="s">
        <v>4136</v>
      </c>
      <c r="P865" s="21" t="s">
        <v>4134</v>
      </c>
      <c r="Q865" s="21"/>
    </row>
    <row r="866" spans="1:17" s="18" customFormat="1" ht="42" x14ac:dyDescent="0.2">
      <c r="A866" s="20">
        <v>366</v>
      </c>
      <c r="B866" s="21" t="s">
        <v>6323</v>
      </c>
      <c r="C866" s="21" t="s">
        <v>4195</v>
      </c>
      <c r="D866" s="21" t="s">
        <v>1254</v>
      </c>
      <c r="E866" s="21" t="s">
        <v>49</v>
      </c>
      <c r="F866" s="21" t="s">
        <v>9</v>
      </c>
      <c r="G866" s="21" t="s">
        <v>22</v>
      </c>
      <c r="H866" s="21" t="s">
        <v>11</v>
      </c>
      <c r="J866" s="20">
        <v>1510</v>
      </c>
      <c r="K866" s="22" t="s">
        <v>3061</v>
      </c>
      <c r="L866" s="21" t="s">
        <v>8</v>
      </c>
      <c r="N866" s="29" t="s">
        <v>7746</v>
      </c>
      <c r="O866" s="21" t="s">
        <v>592</v>
      </c>
      <c r="P866" s="21" t="s">
        <v>3060</v>
      </c>
      <c r="Q866" s="21"/>
    </row>
    <row r="867" spans="1:17" s="18" customFormat="1" ht="84" x14ac:dyDescent="0.2">
      <c r="A867" s="20">
        <v>184</v>
      </c>
      <c r="B867" s="21" t="s">
        <v>6423</v>
      </c>
      <c r="C867" s="21" t="s">
        <v>5026</v>
      </c>
      <c r="D867" s="21" t="s">
        <v>1254</v>
      </c>
      <c r="F867" s="21" t="s">
        <v>9</v>
      </c>
      <c r="G867" s="21" t="s">
        <v>59</v>
      </c>
      <c r="H867" s="21" t="s">
        <v>11</v>
      </c>
      <c r="J867" s="20">
        <v>1510</v>
      </c>
      <c r="K867" s="22" t="s">
        <v>1256</v>
      </c>
      <c r="L867" s="21" t="s">
        <v>8</v>
      </c>
      <c r="M867" s="21" t="s">
        <v>54</v>
      </c>
      <c r="N867" s="29" t="s">
        <v>8032</v>
      </c>
      <c r="O867" s="21" t="s">
        <v>1257</v>
      </c>
      <c r="P867" s="21" t="s">
        <v>1255</v>
      </c>
    </row>
    <row r="868" spans="1:17" s="18" customFormat="1" ht="84" x14ac:dyDescent="0.2">
      <c r="A868" s="20">
        <v>185</v>
      </c>
      <c r="B868" s="21" t="s">
        <v>5096</v>
      </c>
      <c r="C868" s="21" t="s">
        <v>4685</v>
      </c>
      <c r="D868" s="21" t="s">
        <v>1254</v>
      </c>
      <c r="F868" s="21" t="s">
        <v>9</v>
      </c>
      <c r="G868" s="21" t="s">
        <v>59</v>
      </c>
      <c r="H868" s="21" t="s">
        <v>11</v>
      </c>
      <c r="J868" s="20">
        <v>1510</v>
      </c>
      <c r="K868" s="22" t="s">
        <v>1256</v>
      </c>
      <c r="L868" s="21" t="s">
        <v>8</v>
      </c>
      <c r="M868" s="21" t="s">
        <v>54</v>
      </c>
      <c r="N868" s="29" t="s">
        <v>8032</v>
      </c>
      <c r="O868" s="21" t="s">
        <v>1257</v>
      </c>
      <c r="P868" s="21" t="s">
        <v>1255</v>
      </c>
      <c r="Q868" s="21"/>
    </row>
    <row r="869" spans="1:17" s="18" customFormat="1" ht="32" x14ac:dyDescent="0.2">
      <c r="A869" s="20">
        <v>364</v>
      </c>
      <c r="B869" s="21" t="s">
        <v>6433</v>
      </c>
      <c r="C869" s="21" t="s">
        <v>4246</v>
      </c>
      <c r="D869" s="21" t="s">
        <v>3592</v>
      </c>
      <c r="E869" s="21" t="s">
        <v>13</v>
      </c>
      <c r="F869" s="21" t="s">
        <v>9</v>
      </c>
      <c r="G869" s="21" t="s">
        <v>22</v>
      </c>
      <c r="H869" s="21" t="s">
        <v>11</v>
      </c>
      <c r="J869" s="20">
        <v>1510</v>
      </c>
      <c r="K869" s="22" t="s">
        <v>1256</v>
      </c>
      <c r="L869" s="21" t="s">
        <v>8</v>
      </c>
      <c r="N869" s="29" t="s">
        <v>7010</v>
      </c>
      <c r="O869" s="21" t="s">
        <v>1359</v>
      </c>
      <c r="P869" s="21" t="s">
        <v>3593</v>
      </c>
      <c r="Q869" s="21"/>
    </row>
    <row r="870" spans="1:17" s="18" customFormat="1" ht="32" x14ac:dyDescent="0.2">
      <c r="A870" s="20">
        <v>303</v>
      </c>
      <c r="B870" s="21" t="s">
        <v>6384</v>
      </c>
      <c r="C870" s="21" t="s">
        <v>5020</v>
      </c>
      <c r="D870" s="21" t="s">
        <v>3334</v>
      </c>
      <c r="E870" s="21" t="s">
        <v>13</v>
      </c>
      <c r="F870" s="21" t="s">
        <v>9</v>
      </c>
      <c r="G870" s="21" t="s">
        <v>22</v>
      </c>
      <c r="H870" s="21" t="s">
        <v>11</v>
      </c>
      <c r="J870" s="20">
        <v>1510</v>
      </c>
      <c r="K870" s="22" t="s">
        <v>2635</v>
      </c>
      <c r="L870" s="21" t="s">
        <v>38</v>
      </c>
      <c r="N870" s="29" t="s">
        <v>7011</v>
      </c>
      <c r="O870" s="21" t="s">
        <v>1472</v>
      </c>
      <c r="P870" s="21" t="s">
        <v>3335</v>
      </c>
    </row>
    <row r="871" spans="1:17" s="18" customFormat="1" ht="32" x14ac:dyDescent="0.2">
      <c r="A871" s="20">
        <v>367</v>
      </c>
      <c r="B871" s="21" t="s">
        <v>6198</v>
      </c>
      <c r="C871" s="21" t="s">
        <v>4592</v>
      </c>
      <c r="D871" s="21" t="s">
        <v>2633</v>
      </c>
      <c r="E871" s="21" t="s">
        <v>265</v>
      </c>
      <c r="F871" s="21" t="s">
        <v>9</v>
      </c>
      <c r="G871" s="21" t="s">
        <v>22</v>
      </c>
      <c r="H871" s="21" t="s">
        <v>11</v>
      </c>
      <c r="J871" s="20">
        <v>1510</v>
      </c>
      <c r="K871" s="22" t="s">
        <v>2635</v>
      </c>
      <c r="L871" s="21" t="s">
        <v>8</v>
      </c>
      <c r="N871" s="29" t="s">
        <v>7012</v>
      </c>
      <c r="O871" s="21" t="s">
        <v>592</v>
      </c>
      <c r="P871" s="21" t="s">
        <v>2634</v>
      </c>
    </row>
    <row r="872" spans="1:17" s="18" customFormat="1" ht="48" x14ac:dyDescent="0.2">
      <c r="A872" s="20">
        <v>304</v>
      </c>
      <c r="B872" s="21" t="s">
        <v>6505</v>
      </c>
      <c r="C872" s="21" t="s">
        <v>6506</v>
      </c>
      <c r="D872" s="21" t="s">
        <v>926</v>
      </c>
      <c r="E872" s="21" t="s">
        <v>2799</v>
      </c>
      <c r="F872" s="21" t="s">
        <v>335</v>
      </c>
      <c r="G872" s="21" t="s">
        <v>22</v>
      </c>
      <c r="H872" s="21" t="s">
        <v>11</v>
      </c>
      <c r="J872" s="20">
        <v>1510</v>
      </c>
      <c r="K872" s="22" t="s">
        <v>3907</v>
      </c>
      <c r="L872" s="21" t="s">
        <v>38</v>
      </c>
      <c r="N872" s="29" t="s">
        <v>8419</v>
      </c>
      <c r="O872" s="21" t="s">
        <v>1472</v>
      </c>
      <c r="P872" s="21" t="s">
        <v>3906</v>
      </c>
      <c r="Q872" s="21"/>
    </row>
    <row r="873" spans="1:17" s="18" customFormat="1" ht="56" x14ac:dyDescent="0.2">
      <c r="A873" s="20">
        <v>1828</v>
      </c>
      <c r="B873" s="21" t="s">
        <v>4199</v>
      </c>
      <c r="C873" s="21" t="s">
        <v>4232</v>
      </c>
      <c r="F873" s="21" t="s">
        <v>9</v>
      </c>
      <c r="G873" s="21" t="s">
        <v>4212</v>
      </c>
      <c r="H873" s="21" t="s">
        <v>11</v>
      </c>
      <c r="J873" s="20">
        <v>1510</v>
      </c>
      <c r="L873" s="21" t="s">
        <v>24</v>
      </c>
      <c r="N873" s="29" t="s">
        <v>8420</v>
      </c>
      <c r="O873" s="21" t="s">
        <v>5110</v>
      </c>
      <c r="P873" s="21" t="s">
        <v>5109</v>
      </c>
      <c r="Q873" s="21"/>
    </row>
    <row r="874" spans="1:17" s="18" customFormat="1" ht="84" x14ac:dyDescent="0.2">
      <c r="A874" s="20">
        <v>1829</v>
      </c>
      <c r="B874" s="21" t="s">
        <v>5111</v>
      </c>
      <c r="C874" s="21" t="s">
        <v>4197</v>
      </c>
      <c r="D874" s="21" t="s">
        <v>5112</v>
      </c>
      <c r="F874" s="21" t="s">
        <v>9</v>
      </c>
      <c r="H874" s="21" t="s">
        <v>11</v>
      </c>
      <c r="J874" s="20">
        <v>1510</v>
      </c>
      <c r="L874" s="21" t="s">
        <v>24</v>
      </c>
      <c r="N874" s="29" t="s">
        <v>7835</v>
      </c>
      <c r="O874" s="21" t="s">
        <v>5114</v>
      </c>
      <c r="P874" s="21" t="s">
        <v>5113</v>
      </c>
      <c r="Q874" s="21"/>
    </row>
    <row r="875" spans="1:17" s="18" customFormat="1" ht="154" x14ac:dyDescent="0.2">
      <c r="A875" s="20">
        <v>881</v>
      </c>
      <c r="B875" s="21" t="s">
        <v>5950</v>
      </c>
      <c r="C875" s="21" t="s">
        <v>5951</v>
      </c>
      <c r="D875" s="21" t="s">
        <v>1612</v>
      </c>
      <c r="E875" s="21" t="s">
        <v>677</v>
      </c>
      <c r="F875" s="21" t="s">
        <v>9</v>
      </c>
      <c r="G875" s="21" t="s">
        <v>8222</v>
      </c>
      <c r="H875" s="21" t="s">
        <v>11</v>
      </c>
      <c r="J875" s="20">
        <v>1511</v>
      </c>
      <c r="K875" s="22" t="s">
        <v>1614</v>
      </c>
      <c r="L875" s="21" t="s">
        <v>4352</v>
      </c>
      <c r="N875" s="29" t="s">
        <v>8421</v>
      </c>
      <c r="O875" s="21" t="s">
        <v>1615</v>
      </c>
      <c r="P875" s="21" t="s">
        <v>1613</v>
      </c>
      <c r="Q875" s="21"/>
    </row>
    <row r="876" spans="1:17" s="18" customFormat="1" ht="48" x14ac:dyDescent="0.2">
      <c r="A876" s="20">
        <v>305</v>
      </c>
      <c r="B876" s="21" t="s">
        <v>5917</v>
      </c>
      <c r="C876" s="21" t="s">
        <v>4232</v>
      </c>
      <c r="D876" s="21" t="s">
        <v>1469</v>
      </c>
      <c r="F876" s="21" t="s">
        <v>9</v>
      </c>
      <c r="G876" s="21" t="s">
        <v>22</v>
      </c>
      <c r="H876" s="21" t="s">
        <v>11</v>
      </c>
      <c r="J876" s="20">
        <v>1511</v>
      </c>
      <c r="K876" s="22" t="s">
        <v>1471</v>
      </c>
      <c r="L876" s="21" t="s">
        <v>38</v>
      </c>
      <c r="N876" s="29" t="s">
        <v>7014</v>
      </c>
      <c r="O876" s="21" t="s">
        <v>1472</v>
      </c>
      <c r="P876" s="21" t="s">
        <v>1470</v>
      </c>
      <c r="Q876" s="21"/>
    </row>
    <row r="877" spans="1:17" s="18" customFormat="1" ht="112" x14ac:dyDescent="0.2">
      <c r="A877" s="20">
        <v>188</v>
      </c>
      <c r="B877" s="21" t="s">
        <v>6031</v>
      </c>
      <c r="C877" s="21" t="s">
        <v>4246</v>
      </c>
      <c r="D877" s="21" t="s">
        <v>316</v>
      </c>
      <c r="F877" s="21" t="s">
        <v>9</v>
      </c>
      <c r="G877" s="21" t="s">
        <v>59</v>
      </c>
      <c r="H877" s="21" t="s">
        <v>11</v>
      </c>
      <c r="J877" s="20">
        <v>1511</v>
      </c>
      <c r="K877" s="22" t="s">
        <v>1922</v>
      </c>
      <c r="L877" s="21" t="s">
        <v>16</v>
      </c>
      <c r="N877" s="29" t="s">
        <v>8422</v>
      </c>
      <c r="O877" s="21" t="s">
        <v>1257</v>
      </c>
      <c r="P877" s="21" t="s">
        <v>1921</v>
      </c>
      <c r="Q877" s="21"/>
    </row>
    <row r="878" spans="1:17" s="18" customFormat="1" ht="32" x14ac:dyDescent="0.2">
      <c r="A878" s="20">
        <v>368</v>
      </c>
      <c r="B878" s="21" t="s">
        <v>5116</v>
      </c>
      <c r="C878" s="21" t="s">
        <v>4246</v>
      </c>
      <c r="D878" s="21" t="s">
        <v>589</v>
      </c>
      <c r="E878" s="21" t="s">
        <v>108</v>
      </c>
      <c r="F878" s="21" t="s">
        <v>9</v>
      </c>
      <c r="G878" s="21" t="s">
        <v>22</v>
      </c>
      <c r="H878" s="21" t="s">
        <v>11</v>
      </c>
      <c r="J878" s="20">
        <v>1511</v>
      </c>
      <c r="K878" s="22" t="s">
        <v>591</v>
      </c>
      <c r="L878" s="21" t="s">
        <v>16</v>
      </c>
      <c r="N878" s="29" t="s">
        <v>7015</v>
      </c>
      <c r="O878" s="21" t="s">
        <v>592</v>
      </c>
      <c r="P878" s="21" t="s">
        <v>590</v>
      </c>
      <c r="Q878" s="21"/>
    </row>
    <row r="879" spans="1:17" s="18" customFormat="1" ht="32" x14ac:dyDescent="0.2">
      <c r="A879" s="20">
        <v>343</v>
      </c>
      <c r="B879" s="21" t="s">
        <v>6470</v>
      </c>
      <c r="C879" s="21" t="s">
        <v>5020</v>
      </c>
      <c r="D879" s="21" t="s">
        <v>3751</v>
      </c>
      <c r="F879" s="21" t="s">
        <v>9</v>
      </c>
      <c r="G879" s="21" t="s">
        <v>22</v>
      </c>
      <c r="H879" s="21" t="s">
        <v>11</v>
      </c>
      <c r="J879" s="20">
        <v>1511</v>
      </c>
      <c r="K879" s="22" t="s">
        <v>3753</v>
      </c>
      <c r="L879" s="21" t="s">
        <v>8</v>
      </c>
      <c r="N879" s="29" t="s">
        <v>7016</v>
      </c>
      <c r="O879" s="21" t="s">
        <v>1293</v>
      </c>
      <c r="P879" s="21" t="s">
        <v>3752</v>
      </c>
      <c r="Q879" s="21"/>
    </row>
    <row r="880" spans="1:17" s="18" customFormat="1" ht="48" x14ac:dyDescent="0.2">
      <c r="A880" s="20">
        <v>186</v>
      </c>
      <c r="B880" s="21" t="s">
        <v>6511</v>
      </c>
      <c r="C880" s="21" t="s">
        <v>4246</v>
      </c>
      <c r="D880" s="21" t="s">
        <v>3923</v>
      </c>
      <c r="E880" s="21" t="s">
        <v>3924</v>
      </c>
      <c r="F880" s="21" t="s">
        <v>9</v>
      </c>
      <c r="G880" s="21" t="s">
        <v>59</v>
      </c>
      <c r="H880" s="21" t="s">
        <v>11</v>
      </c>
      <c r="J880" s="20">
        <v>1511</v>
      </c>
      <c r="K880" s="22" t="s">
        <v>3926</v>
      </c>
      <c r="L880" s="21" t="s">
        <v>24</v>
      </c>
      <c r="N880" s="29" t="s">
        <v>7017</v>
      </c>
      <c r="O880" s="21" t="s">
        <v>3059</v>
      </c>
      <c r="P880" s="21" t="s">
        <v>3925</v>
      </c>
      <c r="Q880" s="21"/>
    </row>
    <row r="881" spans="1:17" s="18" customFormat="1" ht="48" x14ac:dyDescent="0.2">
      <c r="A881" s="20">
        <v>306</v>
      </c>
      <c r="B881" s="21" t="s">
        <v>5115</v>
      </c>
      <c r="C881" s="21" t="s">
        <v>4197</v>
      </c>
      <c r="D881" s="21" t="s">
        <v>2061</v>
      </c>
      <c r="F881" s="21" t="s">
        <v>9</v>
      </c>
      <c r="G881" s="21" t="s">
        <v>22</v>
      </c>
      <c r="H881" s="21" t="s">
        <v>11</v>
      </c>
      <c r="J881" s="20">
        <v>1511</v>
      </c>
      <c r="K881" s="22" t="s">
        <v>2063</v>
      </c>
      <c r="L881" s="21" t="s">
        <v>38</v>
      </c>
      <c r="M881" s="21" t="s">
        <v>35</v>
      </c>
      <c r="N881" s="29" t="s">
        <v>8033</v>
      </c>
      <c r="O881" s="21" t="s">
        <v>2064</v>
      </c>
      <c r="P881" s="21" t="s">
        <v>2062</v>
      </c>
      <c r="Q881" s="21"/>
    </row>
    <row r="882" spans="1:17" s="18" customFormat="1" ht="64" x14ac:dyDescent="0.2">
      <c r="A882" s="20">
        <v>890</v>
      </c>
      <c r="B882" s="21" t="s">
        <v>6424</v>
      </c>
      <c r="C882" s="21" t="s">
        <v>4589</v>
      </c>
      <c r="D882" s="21" t="s">
        <v>956</v>
      </c>
      <c r="E882" s="18" t="s">
        <v>49</v>
      </c>
      <c r="F882" s="21" t="s">
        <v>9</v>
      </c>
      <c r="G882" s="21" t="s">
        <v>3549</v>
      </c>
      <c r="H882" s="21" t="s">
        <v>47</v>
      </c>
      <c r="I882" s="21" t="s">
        <v>87</v>
      </c>
      <c r="J882" s="20">
        <v>1511</v>
      </c>
      <c r="K882" s="22" t="s">
        <v>3551</v>
      </c>
      <c r="L882" s="21" t="s">
        <v>16</v>
      </c>
      <c r="N882" s="29" t="s">
        <v>7018</v>
      </c>
      <c r="O882" s="21" t="s">
        <v>3552</v>
      </c>
      <c r="P882" s="21" t="s">
        <v>3550</v>
      </c>
      <c r="Q882" s="21"/>
    </row>
    <row r="883" spans="1:17" s="18" customFormat="1" ht="70" x14ac:dyDescent="0.2">
      <c r="A883" s="20">
        <v>1861</v>
      </c>
      <c r="B883" s="21" t="s">
        <v>6994</v>
      </c>
      <c r="C883" s="21" t="s">
        <v>4661</v>
      </c>
      <c r="D883" s="21" t="s">
        <v>173</v>
      </c>
      <c r="E883" s="21" t="s">
        <v>2799</v>
      </c>
      <c r="F883" s="21" t="s">
        <v>335</v>
      </c>
      <c r="G883" s="21" t="s">
        <v>6993</v>
      </c>
      <c r="H883" s="21" t="s">
        <v>47</v>
      </c>
      <c r="I883" s="21"/>
      <c r="J883" s="20">
        <v>1511</v>
      </c>
      <c r="K883" s="58" t="s">
        <v>3551</v>
      </c>
      <c r="L883" s="21" t="s">
        <v>8</v>
      </c>
      <c r="M883" s="60" t="s">
        <v>5599</v>
      </c>
      <c r="N883" s="29" t="s">
        <v>7750</v>
      </c>
      <c r="O883" s="21" t="s">
        <v>6995</v>
      </c>
      <c r="P883" s="21" t="s">
        <v>6996</v>
      </c>
      <c r="Q883" s="21"/>
    </row>
    <row r="884" spans="1:17" s="18" customFormat="1" ht="32" x14ac:dyDescent="0.2">
      <c r="A884" s="20">
        <v>371</v>
      </c>
      <c r="B884" s="21" t="s">
        <v>6250</v>
      </c>
      <c r="C884" s="21" t="s">
        <v>4232</v>
      </c>
      <c r="D884" s="21" t="s">
        <v>67</v>
      </c>
      <c r="E884" s="21" t="s">
        <v>2807</v>
      </c>
      <c r="F884" s="21" t="s">
        <v>9</v>
      </c>
      <c r="G884" s="21" t="s">
        <v>22</v>
      </c>
      <c r="H884" s="21" t="s">
        <v>11</v>
      </c>
      <c r="J884" s="20">
        <v>1511</v>
      </c>
      <c r="K884" s="22" t="s">
        <v>2809</v>
      </c>
      <c r="L884" s="21" t="s">
        <v>24</v>
      </c>
      <c r="N884" s="29" t="s">
        <v>7019</v>
      </c>
      <c r="O884" s="21" t="s">
        <v>2341</v>
      </c>
      <c r="P884" s="21" t="s">
        <v>2808</v>
      </c>
      <c r="Q884" s="21"/>
    </row>
    <row r="885" spans="1:17" s="18" customFormat="1" ht="32" x14ac:dyDescent="0.2">
      <c r="A885" s="20">
        <v>344</v>
      </c>
      <c r="B885" s="21" t="s">
        <v>6248</v>
      </c>
      <c r="C885" s="21" t="s">
        <v>4661</v>
      </c>
      <c r="D885" s="21" t="s">
        <v>2798</v>
      </c>
      <c r="E885" s="21" t="s">
        <v>2799</v>
      </c>
      <c r="F885" s="21" t="s">
        <v>9</v>
      </c>
      <c r="G885" s="21" t="s">
        <v>22</v>
      </c>
      <c r="H885" s="21" t="s">
        <v>11</v>
      </c>
      <c r="J885" s="20">
        <v>1511</v>
      </c>
      <c r="K885" s="22" t="s">
        <v>2801</v>
      </c>
      <c r="L885" s="21" t="s">
        <v>8</v>
      </c>
      <c r="M885" s="60" t="s">
        <v>5599</v>
      </c>
      <c r="N885" s="29" t="s">
        <v>7020</v>
      </c>
      <c r="O885" s="21" t="s">
        <v>1293</v>
      </c>
      <c r="P885" s="21" t="s">
        <v>2800</v>
      </c>
      <c r="Q885" s="21"/>
    </row>
    <row r="886" spans="1:17" s="18" customFormat="1" ht="32" x14ac:dyDescent="0.2">
      <c r="A886" s="20">
        <v>369</v>
      </c>
      <c r="B886" s="21" t="s">
        <v>6362</v>
      </c>
      <c r="C886" s="21" t="s">
        <v>4283</v>
      </c>
      <c r="D886" s="21" t="s">
        <v>3252</v>
      </c>
      <c r="E886" s="21" t="s">
        <v>286</v>
      </c>
      <c r="F886" s="21" t="s">
        <v>9</v>
      </c>
      <c r="G886" s="21" t="s">
        <v>22</v>
      </c>
      <c r="H886" s="21" t="s">
        <v>11</v>
      </c>
      <c r="J886" s="20">
        <v>1511</v>
      </c>
      <c r="K886" s="22" t="s">
        <v>3254</v>
      </c>
      <c r="L886" s="21" t="s">
        <v>8</v>
      </c>
      <c r="N886" s="29" t="s">
        <v>7021</v>
      </c>
      <c r="O886" s="21" t="s">
        <v>2341</v>
      </c>
      <c r="P886" s="21" t="s">
        <v>3253</v>
      </c>
    </row>
    <row r="887" spans="1:17" s="18" customFormat="1" ht="32" x14ac:dyDescent="0.2">
      <c r="A887" s="20">
        <v>380</v>
      </c>
      <c r="B887" s="21" t="s">
        <v>4657</v>
      </c>
      <c r="C887" s="21" t="s">
        <v>4246</v>
      </c>
      <c r="D887" s="21" t="s">
        <v>2621</v>
      </c>
      <c r="E887" s="21" t="s">
        <v>265</v>
      </c>
      <c r="F887" s="21" t="s">
        <v>9</v>
      </c>
      <c r="G887" s="21" t="s">
        <v>22</v>
      </c>
      <c r="H887" s="21" t="s">
        <v>11</v>
      </c>
      <c r="J887" s="20">
        <v>1511</v>
      </c>
      <c r="K887" s="22" t="s">
        <v>2623</v>
      </c>
      <c r="L887" s="21" t="s">
        <v>24</v>
      </c>
      <c r="N887" s="29" t="s">
        <v>7022</v>
      </c>
      <c r="O887" s="21" t="s">
        <v>1910</v>
      </c>
      <c r="P887" s="21" t="s">
        <v>2622</v>
      </c>
      <c r="Q887" s="21"/>
    </row>
    <row r="888" spans="1:17" s="18" customFormat="1" ht="32" x14ac:dyDescent="0.2">
      <c r="A888" s="20">
        <v>1464</v>
      </c>
      <c r="B888" s="21" t="s">
        <v>5121</v>
      </c>
      <c r="C888" s="21" t="s">
        <v>4197</v>
      </c>
      <c r="D888" s="21" t="s">
        <v>1395</v>
      </c>
      <c r="E888" s="21" t="s">
        <v>3586</v>
      </c>
      <c r="F888" s="21" t="s">
        <v>9</v>
      </c>
      <c r="G888" s="21" t="s">
        <v>22</v>
      </c>
      <c r="H888" s="18" t="s">
        <v>11</v>
      </c>
      <c r="J888" s="20">
        <v>1511</v>
      </c>
      <c r="K888" s="22" t="s">
        <v>3588</v>
      </c>
      <c r="L888" s="21" t="s">
        <v>24</v>
      </c>
      <c r="N888" s="29" t="s">
        <v>7023</v>
      </c>
      <c r="O888" s="21" t="s">
        <v>427</v>
      </c>
      <c r="P888" s="21" t="s">
        <v>3587</v>
      </c>
    </row>
    <row r="889" spans="1:17" s="18" customFormat="1" ht="48" x14ac:dyDescent="0.2">
      <c r="A889" s="20">
        <v>370</v>
      </c>
      <c r="B889" s="21" t="s">
        <v>6346</v>
      </c>
      <c r="C889" s="21" t="s">
        <v>4589</v>
      </c>
      <c r="D889" s="21" t="s">
        <v>3196</v>
      </c>
      <c r="E889" s="21" t="s">
        <v>1785</v>
      </c>
      <c r="F889" s="21" t="s">
        <v>9</v>
      </c>
      <c r="G889" s="21" t="s">
        <v>22</v>
      </c>
      <c r="H889" s="21" t="s">
        <v>11</v>
      </c>
      <c r="J889" s="20">
        <v>1511</v>
      </c>
      <c r="K889" s="22" t="s">
        <v>3198</v>
      </c>
      <c r="L889" s="21" t="s">
        <v>8</v>
      </c>
      <c r="N889" s="29" t="s">
        <v>7024</v>
      </c>
      <c r="O889" s="21" t="s">
        <v>2341</v>
      </c>
      <c r="P889" s="21" t="s">
        <v>3197</v>
      </c>
    </row>
    <row r="890" spans="1:17" s="18" customFormat="1" ht="70" x14ac:dyDescent="0.2">
      <c r="A890" s="20">
        <v>892</v>
      </c>
      <c r="B890" s="21" t="s">
        <v>5119</v>
      </c>
      <c r="C890" s="21" t="s">
        <v>4405</v>
      </c>
      <c r="D890" s="21" t="s">
        <v>490</v>
      </c>
      <c r="E890" s="21" t="s">
        <v>265</v>
      </c>
      <c r="F890" s="21" t="s">
        <v>9</v>
      </c>
      <c r="G890" s="21" t="s">
        <v>6569</v>
      </c>
      <c r="H890" s="21" t="s">
        <v>47</v>
      </c>
      <c r="I890" s="21" t="s">
        <v>87</v>
      </c>
      <c r="J890" s="20">
        <v>1511</v>
      </c>
      <c r="K890" s="22" t="s">
        <v>493</v>
      </c>
      <c r="L890" s="21" t="s">
        <v>8</v>
      </c>
      <c r="N890" s="29" t="s">
        <v>8423</v>
      </c>
      <c r="O890" s="21" t="s">
        <v>494</v>
      </c>
      <c r="P890" s="21" t="s">
        <v>492</v>
      </c>
      <c r="Q890" s="21"/>
    </row>
    <row r="891" spans="1:17" s="18" customFormat="1" ht="70" x14ac:dyDescent="0.2">
      <c r="A891" s="20">
        <v>893</v>
      </c>
      <c r="B891" s="21" t="s">
        <v>6135</v>
      </c>
      <c r="C891" s="21" t="s">
        <v>4195</v>
      </c>
      <c r="D891" s="21" t="s">
        <v>2363</v>
      </c>
      <c r="E891" s="21" t="s">
        <v>108</v>
      </c>
      <c r="F891" s="21" t="s">
        <v>9</v>
      </c>
      <c r="G891" s="21" t="s">
        <v>491</v>
      </c>
      <c r="H891" s="21" t="s">
        <v>47</v>
      </c>
      <c r="I891" s="21" t="s">
        <v>524</v>
      </c>
      <c r="J891" s="20">
        <v>1511</v>
      </c>
      <c r="K891" s="22" t="s">
        <v>493</v>
      </c>
      <c r="L891" s="21" t="s">
        <v>8</v>
      </c>
      <c r="N891" s="29" t="s">
        <v>7025</v>
      </c>
      <c r="O891" s="21" t="s">
        <v>2365</v>
      </c>
      <c r="P891" s="21" t="s">
        <v>2364</v>
      </c>
      <c r="Q891" s="21"/>
    </row>
    <row r="892" spans="1:17" s="18" customFormat="1" ht="70" x14ac:dyDescent="0.2">
      <c r="A892" s="20">
        <v>894</v>
      </c>
      <c r="B892" s="21" t="s">
        <v>6135</v>
      </c>
      <c r="C892" s="21" t="s">
        <v>4794</v>
      </c>
      <c r="D892" s="21" t="s">
        <v>2363</v>
      </c>
      <c r="E892" s="21" t="s">
        <v>265</v>
      </c>
      <c r="F892" s="21" t="s">
        <v>9</v>
      </c>
      <c r="G892" s="21" t="s">
        <v>491</v>
      </c>
      <c r="H892" s="21" t="s">
        <v>47</v>
      </c>
      <c r="J892" s="20">
        <v>1511</v>
      </c>
      <c r="K892" s="22" t="s">
        <v>493</v>
      </c>
      <c r="L892" s="21" t="s">
        <v>8</v>
      </c>
      <c r="N892" s="29" t="s">
        <v>7025</v>
      </c>
      <c r="O892" s="21" t="s">
        <v>2365</v>
      </c>
      <c r="P892" s="21" t="s">
        <v>2364</v>
      </c>
      <c r="Q892" s="21"/>
    </row>
    <row r="893" spans="1:17" s="18" customFormat="1" ht="70" x14ac:dyDescent="0.2">
      <c r="A893" s="20">
        <v>1844</v>
      </c>
      <c r="B893" s="21" t="s">
        <v>6640</v>
      </c>
      <c r="C893" s="21" t="s">
        <v>4197</v>
      </c>
      <c r="D893" s="21" t="s">
        <v>130</v>
      </c>
      <c r="E893" s="21" t="s">
        <v>265</v>
      </c>
      <c r="F893" s="21" t="s">
        <v>9</v>
      </c>
      <c r="G893" s="21" t="s">
        <v>6569</v>
      </c>
      <c r="H893" s="21" t="s">
        <v>47</v>
      </c>
      <c r="I893" s="21" t="s">
        <v>524</v>
      </c>
      <c r="J893" s="20">
        <v>1511</v>
      </c>
      <c r="K893" s="22" t="s">
        <v>493</v>
      </c>
      <c r="L893" s="21" t="s">
        <v>8</v>
      </c>
      <c r="N893" s="29" t="s">
        <v>8034</v>
      </c>
      <c r="O893" s="21" t="s">
        <v>6641</v>
      </c>
      <c r="P893" s="21" t="s">
        <v>6642</v>
      </c>
      <c r="Q893" s="21"/>
    </row>
    <row r="894" spans="1:17" s="18" customFormat="1" ht="32" x14ac:dyDescent="0.2">
      <c r="A894" s="20">
        <v>372</v>
      </c>
      <c r="B894" s="21" t="s">
        <v>4978</v>
      </c>
      <c r="C894" s="21" t="s">
        <v>4246</v>
      </c>
      <c r="D894" s="21" t="s">
        <v>2338</v>
      </c>
      <c r="E894" s="21" t="s">
        <v>237</v>
      </c>
      <c r="F894" s="21" t="s">
        <v>9</v>
      </c>
      <c r="G894" s="21" t="s">
        <v>22</v>
      </c>
      <c r="H894" s="21" t="s">
        <v>11</v>
      </c>
      <c r="J894" s="20">
        <v>1511</v>
      </c>
      <c r="K894" s="22" t="s">
        <v>2340</v>
      </c>
      <c r="L894" s="21" t="s">
        <v>8</v>
      </c>
      <c r="N894" s="29" t="s">
        <v>7026</v>
      </c>
      <c r="O894" s="21" t="s">
        <v>2341</v>
      </c>
      <c r="P894" s="21" t="s">
        <v>2339</v>
      </c>
      <c r="Q894" s="21"/>
    </row>
    <row r="895" spans="1:17" s="18" customFormat="1" ht="84" x14ac:dyDescent="0.2">
      <c r="A895" s="20">
        <v>187</v>
      </c>
      <c r="B895" s="21" t="s">
        <v>6323</v>
      </c>
      <c r="C895" s="21" t="s">
        <v>4195</v>
      </c>
      <c r="D895" s="21" t="s">
        <v>1254</v>
      </c>
      <c r="F895" s="21" t="s">
        <v>9</v>
      </c>
      <c r="G895" s="21" t="s">
        <v>59</v>
      </c>
      <c r="H895" s="21" t="s">
        <v>11</v>
      </c>
      <c r="J895" s="20">
        <v>1511</v>
      </c>
      <c r="K895" s="22" t="s">
        <v>3058</v>
      </c>
      <c r="L895" s="21" t="s">
        <v>8</v>
      </c>
      <c r="M895" s="21" t="s">
        <v>54</v>
      </c>
      <c r="N895" s="29" t="s">
        <v>7747</v>
      </c>
      <c r="O895" s="21" t="s">
        <v>3059</v>
      </c>
      <c r="P895" s="21" t="s">
        <v>3057</v>
      </c>
    </row>
    <row r="896" spans="1:17" s="18" customFormat="1" ht="48" x14ac:dyDescent="0.2">
      <c r="A896" s="20">
        <v>373</v>
      </c>
      <c r="B896" s="21" t="s">
        <v>6202</v>
      </c>
      <c r="C896" s="21" t="s">
        <v>4246</v>
      </c>
      <c r="D896" s="21" t="s">
        <v>2649</v>
      </c>
      <c r="E896" s="21" t="s">
        <v>108</v>
      </c>
      <c r="F896" s="21" t="s">
        <v>9</v>
      </c>
      <c r="G896" s="21" t="s">
        <v>22</v>
      </c>
      <c r="H896" s="21" t="s">
        <v>11</v>
      </c>
      <c r="J896" s="20">
        <v>1511</v>
      </c>
      <c r="K896" s="22" t="s">
        <v>2651</v>
      </c>
      <c r="L896" s="21" t="s">
        <v>8</v>
      </c>
      <c r="N896" s="29" t="s">
        <v>7027</v>
      </c>
      <c r="O896" s="21" t="s">
        <v>2652</v>
      </c>
      <c r="P896" s="21" t="s">
        <v>2650</v>
      </c>
      <c r="Q896" s="21"/>
    </row>
    <row r="897" spans="1:17" s="18" customFormat="1" ht="196" x14ac:dyDescent="0.2">
      <c r="A897" s="20">
        <v>1134</v>
      </c>
      <c r="B897" s="21" t="s">
        <v>6360</v>
      </c>
      <c r="C897" s="21" t="s">
        <v>4283</v>
      </c>
      <c r="D897" s="21" t="s">
        <v>67</v>
      </c>
      <c r="E897" s="21" t="s">
        <v>32</v>
      </c>
      <c r="F897" s="21" t="s">
        <v>9</v>
      </c>
      <c r="G897" s="21" t="s">
        <v>7368</v>
      </c>
      <c r="H897" s="21" t="s">
        <v>11</v>
      </c>
      <c r="J897" s="20">
        <v>1511</v>
      </c>
      <c r="K897" s="22" t="s">
        <v>3249</v>
      </c>
      <c r="L897" s="21" t="s">
        <v>16</v>
      </c>
      <c r="N897" s="29" t="s">
        <v>8681</v>
      </c>
      <c r="O897" s="21" t="s">
        <v>5120</v>
      </c>
      <c r="P897" s="21" t="s">
        <v>3248</v>
      </c>
      <c r="Q897" s="21"/>
    </row>
    <row r="898" spans="1:17" s="18" customFormat="1" ht="32" x14ac:dyDescent="0.2">
      <c r="A898" s="20">
        <v>374</v>
      </c>
      <c r="B898" s="21" t="s">
        <v>5117</v>
      </c>
      <c r="C898" s="21" t="s">
        <v>4197</v>
      </c>
      <c r="D898" s="21" t="s">
        <v>2126</v>
      </c>
      <c r="E898" s="21" t="s">
        <v>237</v>
      </c>
      <c r="F898" s="21" t="s">
        <v>9</v>
      </c>
      <c r="G898" s="21" t="s">
        <v>22</v>
      </c>
      <c r="H898" s="21" t="s">
        <v>11</v>
      </c>
      <c r="J898" s="20">
        <v>1511</v>
      </c>
      <c r="K898" s="22" t="s">
        <v>1494</v>
      </c>
      <c r="L898" s="21" t="s">
        <v>8</v>
      </c>
      <c r="N898" s="29" t="s">
        <v>7028</v>
      </c>
      <c r="O898" s="21" t="s">
        <v>1495</v>
      </c>
      <c r="P898" s="21" t="s">
        <v>2127</v>
      </c>
      <c r="Q898" s="21"/>
    </row>
    <row r="899" spans="1:17" s="18" customFormat="1" ht="126" x14ac:dyDescent="0.2">
      <c r="A899" s="20">
        <v>887</v>
      </c>
      <c r="B899" s="21" t="s">
        <v>6176</v>
      </c>
      <c r="C899" s="21" t="s">
        <v>4224</v>
      </c>
      <c r="D899" s="21" t="s">
        <v>2524</v>
      </c>
      <c r="E899" s="18" t="s">
        <v>79</v>
      </c>
      <c r="F899" s="21" t="s">
        <v>9</v>
      </c>
      <c r="G899" s="21" t="s">
        <v>2525</v>
      </c>
      <c r="H899" s="21" t="s">
        <v>19</v>
      </c>
      <c r="J899" s="20">
        <v>1511</v>
      </c>
      <c r="K899" s="22" t="s">
        <v>2527</v>
      </c>
      <c r="L899" s="21" t="s">
        <v>8</v>
      </c>
      <c r="M899" s="18" t="s">
        <v>1636</v>
      </c>
      <c r="N899" s="29" t="s">
        <v>8424</v>
      </c>
      <c r="O899" s="21" t="s">
        <v>2528</v>
      </c>
      <c r="P899" s="21" t="s">
        <v>2526</v>
      </c>
    </row>
    <row r="900" spans="1:17" s="18" customFormat="1" ht="64" x14ac:dyDescent="0.2">
      <c r="A900" s="20">
        <v>896</v>
      </c>
      <c r="B900" s="21" t="s">
        <v>6188</v>
      </c>
      <c r="C900" s="21" t="s">
        <v>4232</v>
      </c>
      <c r="D900" s="21" t="s">
        <v>173</v>
      </c>
      <c r="E900" s="21" t="s">
        <v>2577</v>
      </c>
      <c r="F900" s="21" t="s">
        <v>9</v>
      </c>
      <c r="G900" s="21" t="s">
        <v>2578</v>
      </c>
      <c r="H900" s="21" t="s">
        <v>47</v>
      </c>
      <c r="I900" s="21" t="s">
        <v>87</v>
      </c>
      <c r="J900" s="20">
        <v>1511</v>
      </c>
      <c r="K900" s="22" t="s">
        <v>2580</v>
      </c>
      <c r="L900" s="21" t="s">
        <v>8</v>
      </c>
      <c r="N900" s="29" t="s">
        <v>8300</v>
      </c>
      <c r="O900" s="21" t="s">
        <v>2581</v>
      </c>
      <c r="P900" s="21" t="s">
        <v>2579</v>
      </c>
    </row>
    <row r="901" spans="1:17" s="18" customFormat="1" ht="32" x14ac:dyDescent="0.2">
      <c r="A901" s="20">
        <v>376</v>
      </c>
      <c r="B901" s="21" t="s">
        <v>6517</v>
      </c>
      <c r="C901" s="21" t="s">
        <v>4279</v>
      </c>
      <c r="D901" s="21" t="s">
        <v>3958</v>
      </c>
      <c r="E901" s="21" t="s">
        <v>79</v>
      </c>
      <c r="F901" s="21" t="s">
        <v>9</v>
      </c>
      <c r="G901" s="21" t="s">
        <v>22</v>
      </c>
      <c r="H901" s="21" t="s">
        <v>11</v>
      </c>
      <c r="J901" s="20">
        <v>1511</v>
      </c>
      <c r="K901" s="22" t="s">
        <v>3960</v>
      </c>
      <c r="L901" s="21" t="s">
        <v>24</v>
      </c>
      <c r="N901" s="29" t="s">
        <v>7030</v>
      </c>
      <c r="O901" s="21" t="s">
        <v>1495</v>
      </c>
      <c r="P901" s="21" t="s">
        <v>3959</v>
      </c>
      <c r="Q901" s="21"/>
    </row>
    <row r="902" spans="1:17" s="18" customFormat="1" ht="42" x14ac:dyDescent="0.2">
      <c r="A902" s="20">
        <v>375</v>
      </c>
      <c r="B902" s="21" t="s">
        <v>5118</v>
      </c>
      <c r="C902" s="21" t="s">
        <v>4197</v>
      </c>
      <c r="D902" s="21" t="s">
        <v>1492</v>
      </c>
      <c r="E902" s="21" t="s">
        <v>1041</v>
      </c>
      <c r="F902" s="21" t="s">
        <v>9</v>
      </c>
      <c r="G902" s="21" t="s">
        <v>22</v>
      </c>
      <c r="H902" s="21" t="s">
        <v>11</v>
      </c>
      <c r="J902" s="20">
        <v>1511</v>
      </c>
      <c r="K902" s="22"/>
      <c r="L902" s="18" t="s">
        <v>394</v>
      </c>
      <c r="N902" s="29" t="s">
        <v>7029</v>
      </c>
      <c r="O902" s="21" t="s">
        <v>1495</v>
      </c>
      <c r="P902" s="21" t="s">
        <v>1493</v>
      </c>
    </row>
    <row r="903" spans="1:17" s="18" customFormat="1" ht="196" x14ac:dyDescent="0.2">
      <c r="A903" s="20">
        <v>1775</v>
      </c>
      <c r="B903" s="21" t="s">
        <v>5122</v>
      </c>
      <c r="C903" s="21" t="s">
        <v>4197</v>
      </c>
      <c r="D903" s="21" t="s">
        <v>5123</v>
      </c>
      <c r="E903" s="21" t="s">
        <v>841</v>
      </c>
      <c r="F903" s="21" t="s">
        <v>9</v>
      </c>
      <c r="G903" s="21" t="s">
        <v>678</v>
      </c>
      <c r="H903" s="21" t="s">
        <v>11</v>
      </c>
      <c r="J903" s="20">
        <v>1512</v>
      </c>
      <c r="K903" s="18" t="s">
        <v>7013</v>
      </c>
      <c r="L903" s="21" t="s">
        <v>8</v>
      </c>
      <c r="N903" s="29" t="s">
        <v>7032</v>
      </c>
      <c r="O903" s="85" t="s">
        <v>8770</v>
      </c>
      <c r="P903" s="21" t="s">
        <v>5124</v>
      </c>
      <c r="Q903" s="21"/>
    </row>
    <row r="904" spans="1:17" s="18" customFormat="1" ht="154" x14ac:dyDescent="0.2">
      <c r="A904" s="20">
        <v>1778</v>
      </c>
      <c r="B904" s="21" t="s">
        <v>6022</v>
      </c>
      <c r="C904" s="21" t="s">
        <v>5534</v>
      </c>
      <c r="E904" s="21" t="s">
        <v>174</v>
      </c>
      <c r="F904" s="21" t="s">
        <v>9</v>
      </c>
      <c r="G904" s="21" t="s">
        <v>678</v>
      </c>
      <c r="H904" s="21" t="s">
        <v>11</v>
      </c>
      <c r="J904" s="20">
        <v>1512</v>
      </c>
      <c r="K904" s="18" t="s">
        <v>7013</v>
      </c>
      <c r="L904" s="21" t="s">
        <v>8</v>
      </c>
      <c r="N904" s="61" t="s">
        <v>8425</v>
      </c>
      <c r="O904" s="85" t="s">
        <v>8740</v>
      </c>
      <c r="P904" s="21" t="s">
        <v>5125</v>
      </c>
      <c r="Q904" s="21"/>
    </row>
    <row r="905" spans="1:17" s="18" customFormat="1" ht="168" x14ac:dyDescent="0.2">
      <c r="A905" s="20">
        <v>952</v>
      </c>
      <c r="B905" s="21" t="s">
        <v>5866</v>
      </c>
      <c r="C905" s="21" t="s">
        <v>4283</v>
      </c>
      <c r="D905" s="21" t="s">
        <v>67</v>
      </c>
      <c r="E905" s="21" t="s">
        <v>108</v>
      </c>
      <c r="F905" s="21" t="s">
        <v>9</v>
      </c>
      <c r="G905" s="21" t="s">
        <v>4013</v>
      </c>
      <c r="H905" s="21" t="s">
        <v>19</v>
      </c>
      <c r="J905" s="20">
        <v>1512</v>
      </c>
      <c r="K905" s="22" t="s">
        <v>4015</v>
      </c>
      <c r="L905" s="21" t="s">
        <v>16</v>
      </c>
      <c r="N905" s="29" t="s">
        <v>8426</v>
      </c>
      <c r="O905" s="21" t="s">
        <v>7033</v>
      </c>
      <c r="P905" s="21" t="s">
        <v>4014</v>
      </c>
    </row>
    <row r="906" spans="1:17" s="18" customFormat="1" ht="70" x14ac:dyDescent="0.2">
      <c r="A906" s="20">
        <v>1718</v>
      </c>
      <c r="B906" s="21" t="s">
        <v>5135</v>
      </c>
      <c r="C906" s="21" t="s">
        <v>4197</v>
      </c>
      <c r="D906" s="21" t="s">
        <v>5136</v>
      </c>
      <c r="E906" s="21" t="s">
        <v>265</v>
      </c>
      <c r="F906" s="21" t="s">
        <v>9</v>
      </c>
      <c r="G906" s="21" t="s">
        <v>6613</v>
      </c>
      <c r="H906" s="21" t="s">
        <v>19</v>
      </c>
      <c r="J906" s="20">
        <v>1512</v>
      </c>
      <c r="K906" s="22" t="s">
        <v>5138</v>
      </c>
      <c r="L906" s="21" t="s">
        <v>8</v>
      </c>
      <c r="N906" s="29" t="s">
        <v>7034</v>
      </c>
      <c r="O906" s="21" t="s">
        <v>5139</v>
      </c>
      <c r="P906" s="21" t="s">
        <v>5137</v>
      </c>
      <c r="Q906" s="21"/>
    </row>
    <row r="907" spans="1:17" s="18" customFormat="1" ht="98" x14ac:dyDescent="0.2">
      <c r="A907" s="20">
        <v>895</v>
      </c>
      <c r="B907" s="21" t="s">
        <v>6088</v>
      </c>
      <c r="C907" s="21" t="s">
        <v>4195</v>
      </c>
      <c r="D907" s="21" t="s">
        <v>130</v>
      </c>
      <c r="E907" s="21" t="s">
        <v>89</v>
      </c>
      <c r="F907" s="21" t="s">
        <v>9</v>
      </c>
      <c r="G907" s="21" t="s">
        <v>8222</v>
      </c>
      <c r="H907" s="21" t="s">
        <v>11</v>
      </c>
      <c r="J907" s="20">
        <v>1512</v>
      </c>
      <c r="K907" s="22" t="s">
        <v>2188</v>
      </c>
      <c r="L907" s="21" t="s">
        <v>8</v>
      </c>
      <c r="N907" s="29" t="s">
        <v>8035</v>
      </c>
      <c r="O907" s="21" t="s">
        <v>7035</v>
      </c>
      <c r="P907" s="21" t="s">
        <v>2187</v>
      </c>
      <c r="Q907" s="21"/>
    </row>
    <row r="908" spans="1:17" s="18" customFormat="1" ht="32" x14ac:dyDescent="0.2">
      <c r="A908" s="20">
        <v>378</v>
      </c>
      <c r="B908" s="21" t="s">
        <v>6027</v>
      </c>
      <c r="C908" s="21" t="s">
        <v>4195</v>
      </c>
      <c r="D908" s="21" t="s">
        <v>1907</v>
      </c>
      <c r="E908" s="21" t="s">
        <v>13</v>
      </c>
      <c r="F908" s="21" t="s">
        <v>9</v>
      </c>
      <c r="G908" s="21" t="s">
        <v>22</v>
      </c>
      <c r="H908" s="21" t="s">
        <v>11</v>
      </c>
      <c r="J908" s="20">
        <v>1512</v>
      </c>
      <c r="K908" s="22" t="s">
        <v>1909</v>
      </c>
      <c r="L908" s="21" t="s">
        <v>24</v>
      </c>
      <c r="N908" s="29" t="s">
        <v>7036</v>
      </c>
      <c r="O908" s="21" t="s">
        <v>1910</v>
      </c>
      <c r="P908" s="21" t="s">
        <v>1908</v>
      </c>
      <c r="Q908" s="21"/>
    </row>
    <row r="909" spans="1:17" s="18" customFormat="1" ht="126" x14ac:dyDescent="0.2">
      <c r="A909" s="18">
        <v>1863</v>
      </c>
      <c r="B909" s="18" t="s">
        <v>7348</v>
      </c>
      <c r="C909" s="18" t="s">
        <v>4835</v>
      </c>
      <c r="D909" s="18" t="s">
        <v>7349</v>
      </c>
      <c r="E909" s="18" t="s">
        <v>7350</v>
      </c>
      <c r="F909" s="18" t="s">
        <v>9</v>
      </c>
      <c r="G909" s="18" t="s">
        <v>7351</v>
      </c>
      <c r="H909" s="18" t="s">
        <v>47</v>
      </c>
      <c r="I909" s="18" t="s">
        <v>4347</v>
      </c>
      <c r="J909" s="18">
        <v>1512</v>
      </c>
      <c r="K909" s="18" t="s">
        <v>7352</v>
      </c>
      <c r="L909" s="18" t="s">
        <v>16</v>
      </c>
      <c r="N909" s="29" t="s">
        <v>8427</v>
      </c>
      <c r="O909" s="18" t="s">
        <v>7353</v>
      </c>
      <c r="P909" s="18">
        <v>1629</v>
      </c>
    </row>
    <row r="910" spans="1:17" s="18" customFormat="1" ht="42" x14ac:dyDescent="0.2">
      <c r="A910" s="20">
        <v>190</v>
      </c>
      <c r="B910" s="21" t="s">
        <v>5126</v>
      </c>
      <c r="C910" s="21" t="s">
        <v>4197</v>
      </c>
      <c r="D910" s="21" t="s">
        <v>2475</v>
      </c>
      <c r="F910" s="21" t="s">
        <v>9</v>
      </c>
      <c r="G910" s="21" t="s">
        <v>59</v>
      </c>
      <c r="H910" s="21" t="s">
        <v>11</v>
      </c>
      <c r="J910" s="20">
        <v>1512</v>
      </c>
      <c r="K910" s="22" t="s">
        <v>3346</v>
      </c>
      <c r="L910" s="21" t="s">
        <v>8</v>
      </c>
      <c r="N910" s="29" t="s">
        <v>7037</v>
      </c>
      <c r="O910" s="21" t="s">
        <v>1230</v>
      </c>
      <c r="P910" s="21" t="s">
        <v>3345</v>
      </c>
      <c r="Q910" s="21"/>
    </row>
    <row r="911" spans="1:17" s="18" customFormat="1" ht="32" x14ac:dyDescent="0.2">
      <c r="A911" s="20">
        <v>379</v>
      </c>
      <c r="B911" s="21" t="s">
        <v>6307</v>
      </c>
      <c r="C911" s="21" t="s">
        <v>4262</v>
      </c>
      <c r="D911" s="21" t="s">
        <v>604</v>
      </c>
      <c r="E911" s="21" t="s">
        <v>336</v>
      </c>
      <c r="F911" s="21" t="s">
        <v>9</v>
      </c>
      <c r="G911" s="21" t="s">
        <v>22</v>
      </c>
      <c r="H911" s="21" t="s">
        <v>11</v>
      </c>
      <c r="J911" s="20">
        <v>1512</v>
      </c>
      <c r="K911" s="22" t="s">
        <v>3004</v>
      </c>
      <c r="L911" s="21" t="s">
        <v>24</v>
      </c>
      <c r="N911" s="29" t="s">
        <v>7038</v>
      </c>
      <c r="O911" s="21" t="s">
        <v>1910</v>
      </c>
      <c r="P911" s="21" t="s">
        <v>3003</v>
      </c>
      <c r="Q911" s="21"/>
    </row>
    <row r="912" spans="1:17" s="18" customFormat="1" ht="56" x14ac:dyDescent="0.2">
      <c r="A912" s="20">
        <v>189</v>
      </c>
      <c r="B912" s="21" t="s">
        <v>4906</v>
      </c>
      <c r="C912" s="21" t="s">
        <v>4197</v>
      </c>
      <c r="D912" s="21" t="s">
        <v>835</v>
      </c>
      <c r="F912" s="21" t="s">
        <v>9</v>
      </c>
      <c r="G912" s="21" t="s">
        <v>59</v>
      </c>
      <c r="H912" s="21" t="s">
        <v>11</v>
      </c>
      <c r="J912" s="20">
        <v>1512</v>
      </c>
      <c r="K912" s="22" t="s">
        <v>837</v>
      </c>
      <c r="L912" s="21" t="s">
        <v>8</v>
      </c>
      <c r="N912" s="29" t="s">
        <v>7039</v>
      </c>
      <c r="O912" s="21" t="s">
        <v>8075</v>
      </c>
      <c r="P912" s="21" t="s">
        <v>836</v>
      </c>
      <c r="Q912" s="21"/>
    </row>
    <row r="913" spans="1:17" s="18" customFormat="1" ht="70" x14ac:dyDescent="0.2">
      <c r="A913" s="20">
        <v>1842</v>
      </c>
      <c r="B913" s="21" t="s">
        <v>6612</v>
      </c>
      <c r="C913" s="21" t="s">
        <v>4197</v>
      </c>
      <c r="D913" s="21" t="s">
        <v>1231</v>
      </c>
      <c r="E913" s="21" t="s">
        <v>265</v>
      </c>
      <c r="F913" s="21" t="s">
        <v>9</v>
      </c>
      <c r="G913" s="21" t="s">
        <v>6613</v>
      </c>
      <c r="H913" s="21" t="s">
        <v>47</v>
      </c>
      <c r="I913" s="21" t="s">
        <v>296</v>
      </c>
      <c r="J913" s="20">
        <v>1512</v>
      </c>
      <c r="K913" s="22" t="s">
        <v>6614</v>
      </c>
      <c r="L913" s="21" t="s">
        <v>16</v>
      </c>
      <c r="N913" s="29" t="s">
        <v>7040</v>
      </c>
      <c r="O913" s="21" t="s">
        <v>6998</v>
      </c>
      <c r="P913" s="21" t="s">
        <v>6615</v>
      </c>
      <c r="Q913" s="21"/>
    </row>
    <row r="914" spans="1:17" s="18" customFormat="1" ht="336" x14ac:dyDescent="0.2">
      <c r="A914" s="20">
        <v>891</v>
      </c>
      <c r="B914" s="21" t="s">
        <v>4966</v>
      </c>
      <c r="C914" s="21" t="s">
        <v>4232</v>
      </c>
      <c r="D914" s="21" t="s">
        <v>481</v>
      </c>
      <c r="E914" s="21" t="s">
        <v>89</v>
      </c>
      <c r="F914" s="21" t="s">
        <v>9</v>
      </c>
      <c r="G914" s="21" t="s">
        <v>482</v>
      </c>
      <c r="H914" s="21" t="s">
        <v>47</v>
      </c>
      <c r="I914" s="21" t="s">
        <v>432</v>
      </c>
      <c r="J914" s="20">
        <v>1512</v>
      </c>
      <c r="K914" s="22" t="s">
        <v>484</v>
      </c>
      <c r="L914" s="21" t="s">
        <v>16</v>
      </c>
      <c r="N914" s="32" t="s">
        <v>8428</v>
      </c>
      <c r="O914" s="21" t="s">
        <v>6997</v>
      </c>
      <c r="P914" s="21" t="s">
        <v>483</v>
      </c>
    </row>
    <row r="915" spans="1:17" s="18" customFormat="1" ht="140" x14ac:dyDescent="0.2">
      <c r="A915" s="20">
        <v>897</v>
      </c>
      <c r="B915" s="21" t="s">
        <v>5133</v>
      </c>
      <c r="C915" s="21" t="s">
        <v>4592</v>
      </c>
      <c r="D915" s="21" t="s">
        <v>1297</v>
      </c>
      <c r="E915" s="21" t="s">
        <v>49</v>
      </c>
      <c r="F915" s="21" t="s">
        <v>9</v>
      </c>
      <c r="G915" s="21" t="s">
        <v>1298</v>
      </c>
      <c r="H915" s="21" t="s">
        <v>19</v>
      </c>
      <c r="J915" s="20">
        <v>1512</v>
      </c>
      <c r="K915" s="22" t="s">
        <v>1300</v>
      </c>
      <c r="L915" s="21" t="s">
        <v>16</v>
      </c>
      <c r="N915" s="29" t="s">
        <v>7748</v>
      </c>
      <c r="O915" s="21" t="s">
        <v>7041</v>
      </c>
      <c r="P915" s="21" t="s">
        <v>1299</v>
      </c>
      <c r="Q915" s="21"/>
    </row>
    <row r="916" spans="1:17" s="18" customFormat="1" ht="42" x14ac:dyDescent="0.2">
      <c r="A916" s="20">
        <v>191</v>
      </c>
      <c r="B916" s="21" t="s">
        <v>6385</v>
      </c>
      <c r="C916" s="21" t="s">
        <v>4405</v>
      </c>
      <c r="D916" s="21" t="s">
        <v>3336</v>
      </c>
      <c r="F916" s="21" t="s">
        <v>9</v>
      </c>
      <c r="G916" s="21" t="s">
        <v>59</v>
      </c>
      <c r="H916" s="21" t="s">
        <v>11</v>
      </c>
      <c r="J916" s="20">
        <v>1512</v>
      </c>
      <c r="K916" s="22" t="s">
        <v>3338</v>
      </c>
      <c r="L916" s="21" t="s">
        <v>8</v>
      </c>
      <c r="N916" s="29" t="s">
        <v>7042</v>
      </c>
      <c r="O916" s="21" t="s">
        <v>1230</v>
      </c>
      <c r="P916" s="21" t="s">
        <v>3337</v>
      </c>
    </row>
    <row r="917" spans="1:17" s="18" customFormat="1" ht="32" x14ac:dyDescent="0.2">
      <c r="A917" s="20">
        <v>383</v>
      </c>
      <c r="B917" s="21" t="s">
        <v>4241</v>
      </c>
      <c r="C917" s="21" t="s">
        <v>4232</v>
      </c>
      <c r="D917" s="21" t="s">
        <v>3370</v>
      </c>
      <c r="E917" s="21" t="s">
        <v>265</v>
      </c>
      <c r="F917" s="21" t="s">
        <v>9</v>
      </c>
      <c r="G917" s="21" t="s">
        <v>22</v>
      </c>
      <c r="H917" s="21" t="s">
        <v>11</v>
      </c>
      <c r="J917" s="20">
        <v>1512</v>
      </c>
      <c r="K917" s="22" t="s">
        <v>3372</v>
      </c>
      <c r="L917" s="21" t="s">
        <v>8</v>
      </c>
      <c r="N917" s="29" t="s">
        <v>7043</v>
      </c>
      <c r="O917" s="21" t="s">
        <v>3373</v>
      </c>
      <c r="P917" s="21" t="s">
        <v>3371</v>
      </c>
      <c r="Q917" s="21"/>
    </row>
    <row r="918" spans="1:17" s="18" customFormat="1" ht="70" x14ac:dyDescent="0.2">
      <c r="A918" s="20">
        <v>1719</v>
      </c>
      <c r="B918" s="21" t="s">
        <v>5140</v>
      </c>
      <c r="C918" s="21" t="s">
        <v>4197</v>
      </c>
      <c r="D918" s="21" t="s">
        <v>5141</v>
      </c>
      <c r="E918" s="21" t="s">
        <v>643</v>
      </c>
      <c r="F918" s="21" t="s">
        <v>9</v>
      </c>
      <c r="G918" s="21" t="s">
        <v>5142</v>
      </c>
      <c r="H918" s="21" t="s">
        <v>47</v>
      </c>
      <c r="I918" s="21" t="s">
        <v>5143</v>
      </c>
      <c r="J918" s="20">
        <v>1512</v>
      </c>
      <c r="K918" s="22" t="s">
        <v>5145</v>
      </c>
      <c r="L918" s="21" t="s">
        <v>8</v>
      </c>
      <c r="N918" s="29" t="s">
        <v>7044</v>
      </c>
      <c r="O918" s="21" t="s">
        <v>5146</v>
      </c>
      <c r="P918" s="21" t="s">
        <v>5144</v>
      </c>
      <c r="Q918" s="21"/>
    </row>
    <row r="919" spans="1:17" s="18" customFormat="1" ht="48" x14ac:dyDescent="0.2">
      <c r="A919" s="20">
        <v>381</v>
      </c>
      <c r="B919" s="21" t="s">
        <v>4834</v>
      </c>
      <c r="C919" s="21" t="s">
        <v>4246</v>
      </c>
      <c r="D919" s="21" t="s">
        <v>2762</v>
      </c>
      <c r="E919" s="21" t="s">
        <v>2982</v>
      </c>
      <c r="F919" s="21" t="s">
        <v>9</v>
      </c>
      <c r="G919" s="21" t="s">
        <v>22</v>
      </c>
      <c r="H919" s="21" t="s">
        <v>11</v>
      </c>
      <c r="J919" s="20">
        <v>1512</v>
      </c>
      <c r="K919" s="22" t="s">
        <v>3166</v>
      </c>
      <c r="L919" s="21" t="s">
        <v>8</v>
      </c>
      <c r="N919" s="29" t="s">
        <v>7045</v>
      </c>
      <c r="O919" s="21" t="s">
        <v>1910</v>
      </c>
      <c r="P919" s="21" t="s">
        <v>3165</v>
      </c>
      <c r="Q919" s="21"/>
    </row>
    <row r="920" spans="1:17" s="18" customFormat="1" ht="48" x14ac:dyDescent="0.2">
      <c r="A920" s="20">
        <v>382</v>
      </c>
      <c r="B920" s="21" t="s">
        <v>4834</v>
      </c>
      <c r="C920" s="21" t="s">
        <v>4195</v>
      </c>
      <c r="D920" s="21" t="s">
        <v>2176</v>
      </c>
      <c r="E920" s="21" t="s">
        <v>286</v>
      </c>
      <c r="F920" s="21" t="s">
        <v>9</v>
      </c>
      <c r="G920" s="21" t="s">
        <v>22</v>
      </c>
      <c r="H920" s="21" t="s">
        <v>11</v>
      </c>
      <c r="J920" s="20">
        <v>1512</v>
      </c>
      <c r="K920" s="22" t="s">
        <v>3166</v>
      </c>
      <c r="L920" s="21" t="s">
        <v>8</v>
      </c>
      <c r="N920" s="29" t="s">
        <v>7045</v>
      </c>
      <c r="O920" s="21" t="s">
        <v>1910</v>
      </c>
      <c r="P920" s="21" t="s">
        <v>3165</v>
      </c>
      <c r="Q920" s="21"/>
    </row>
    <row r="921" spans="1:17" s="18" customFormat="1" ht="56" x14ac:dyDescent="0.2">
      <c r="A921" s="20">
        <v>192</v>
      </c>
      <c r="B921" s="21" t="s">
        <v>5127</v>
      </c>
      <c r="C921" s="21" t="s">
        <v>5128</v>
      </c>
      <c r="D921" s="21" t="s">
        <v>1227</v>
      </c>
      <c r="F921" s="21" t="s">
        <v>9</v>
      </c>
      <c r="G921" s="21" t="s">
        <v>59</v>
      </c>
      <c r="H921" s="21" t="s">
        <v>11</v>
      </c>
      <c r="J921" s="20">
        <v>1512</v>
      </c>
      <c r="K921" s="22" t="s">
        <v>1229</v>
      </c>
      <c r="L921" s="21" t="s">
        <v>8</v>
      </c>
      <c r="M921" s="18" t="s">
        <v>446</v>
      </c>
      <c r="N921" s="29" t="s">
        <v>8429</v>
      </c>
      <c r="O921" s="21" t="s">
        <v>1230</v>
      </c>
      <c r="P921" s="21" t="s">
        <v>1228</v>
      </c>
      <c r="Q921" s="21"/>
    </row>
    <row r="922" spans="1:17" s="18" customFormat="1" ht="48" x14ac:dyDescent="0.2">
      <c r="A922" s="20">
        <v>193</v>
      </c>
      <c r="B922" s="21" t="s">
        <v>6082</v>
      </c>
      <c r="C922" s="21" t="s">
        <v>4232</v>
      </c>
      <c r="D922" s="21" t="s">
        <v>2161</v>
      </c>
      <c r="F922" s="21" t="s">
        <v>9</v>
      </c>
      <c r="G922" s="21" t="s">
        <v>59</v>
      </c>
      <c r="H922" s="21" t="s">
        <v>11</v>
      </c>
      <c r="J922" s="20">
        <v>1512</v>
      </c>
      <c r="K922" s="22" t="s">
        <v>2163</v>
      </c>
      <c r="L922" s="21" t="s">
        <v>24</v>
      </c>
      <c r="N922" s="29" t="s">
        <v>7958</v>
      </c>
      <c r="O922" s="21" t="s">
        <v>2164</v>
      </c>
      <c r="P922" s="21" t="s">
        <v>2162</v>
      </c>
      <c r="Q922" s="21"/>
    </row>
    <row r="923" spans="1:17" s="18" customFormat="1" ht="64" x14ac:dyDescent="0.2">
      <c r="A923" s="20">
        <v>194</v>
      </c>
      <c r="B923" s="21" t="s">
        <v>6030</v>
      </c>
      <c r="C923" s="21" t="s">
        <v>4283</v>
      </c>
      <c r="D923" s="21" t="s">
        <v>1915</v>
      </c>
      <c r="F923" s="21" t="s">
        <v>9</v>
      </c>
      <c r="G923" s="21" t="s">
        <v>59</v>
      </c>
      <c r="H923" s="21" t="s">
        <v>11</v>
      </c>
      <c r="J923" s="20">
        <v>1512</v>
      </c>
      <c r="K923" s="22" t="s">
        <v>1917</v>
      </c>
      <c r="L923" s="21" t="s">
        <v>8</v>
      </c>
      <c r="N923" s="29" t="s">
        <v>8430</v>
      </c>
      <c r="O923" s="21" t="s">
        <v>1918</v>
      </c>
      <c r="P923" s="21" t="s">
        <v>1916</v>
      </c>
      <c r="Q923" s="21"/>
    </row>
    <row r="924" spans="1:17" s="18" customFormat="1" ht="32" x14ac:dyDescent="0.2">
      <c r="A924" s="20">
        <v>387</v>
      </c>
      <c r="B924" s="21" t="s">
        <v>6448</v>
      </c>
      <c r="C924" s="21" t="s">
        <v>4310</v>
      </c>
      <c r="D924" s="21" t="s">
        <v>3664</v>
      </c>
      <c r="E924" s="21" t="s">
        <v>643</v>
      </c>
      <c r="F924" s="21" t="s">
        <v>9</v>
      </c>
      <c r="G924" s="21" t="s">
        <v>22</v>
      </c>
      <c r="H924" s="21" t="s">
        <v>11</v>
      </c>
      <c r="J924" s="20">
        <v>1512</v>
      </c>
      <c r="K924" s="22" t="s">
        <v>3666</v>
      </c>
      <c r="L924" s="21" t="s">
        <v>24</v>
      </c>
      <c r="N924" s="29" t="s">
        <v>7046</v>
      </c>
      <c r="O924" s="21" t="s">
        <v>769</v>
      </c>
      <c r="P924" s="21" t="s">
        <v>3665</v>
      </c>
      <c r="Q924" s="21"/>
    </row>
    <row r="925" spans="1:17" s="18" customFormat="1" ht="32" x14ac:dyDescent="0.2">
      <c r="A925" s="20">
        <v>384</v>
      </c>
      <c r="B925" s="21" t="s">
        <v>4626</v>
      </c>
      <c r="C925" s="21" t="s">
        <v>4197</v>
      </c>
      <c r="D925" s="21" t="s">
        <v>320</v>
      </c>
      <c r="E925" s="21" t="s">
        <v>286</v>
      </c>
      <c r="F925" s="21" t="s">
        <v>9</v>
      </c>
      <c r="G925" s="21" t="s">
        <v>22</v>
      </c>
      <c r="H925" s="21" t="s">
        <v>11</v>
      </c>
      <c r="J925" s="20">
        <v>1512</v>
      </c>
      <c r="K925" s="22" t="s">
        <v>768</v>
      </c>
      <c r="L925" s="21" t="s">
        <v>24</v>
      </c>
      <c r="N925" s="29" t="s">
        <v>7047</v>
      </c>
      <c r="O925" s="21" t="s">
        <v>769</v>
      </c>
      <c r="P925" s="21" t="s">
        <v>767</v>
      </c>
      <c r="Q925" s="21"/>
    </row>
    <row r="926" spans="1:17" s="18" customFormat="1" ht="32" x14ac:dyDescent="0.2">
      <c r="A926" s="20">
        <v>385</v>
      </c>
      <c r="B926" s="21" t="s">
        <v>4658</v>
      </c>
      <c r="C926" s="21" t="s">
        <v>4627</v>
      </c>
      <c r="D926" s="21" t="s">
        <v>2955</v>
      </c>
      <c r="E926" s="21" t="s">
        <v>336</v>
      </c>
      <c r="F926" s="21" t="s">
        <v>9</v>
      </c>
      <c r="G926" s="21" t="s">
        <v>22</v>
      </c>
      <c r="H926" s="21" t="s">
        <v>11</v>
      </c>
      <c r="J926" s="20">
        <v>1512</v>
      </c>
      <c r="K926" s="22" t="s">
        <v>2957</v>
      </c>
      <c r="L926" s="21" t="s">
        <v>24</v>
      </c>
      <c r="N926" s="29" t="s">
        <v>7048</v>
      </c>
      <c r="O926" s="21" t="s">
        <v>769</v>
      </c>
      <c r="P926" s="21" t="s">
        <v>2956</v>
      </c>
      <c r="Q926" s="21"/>
    </row>
    <row r="927" spans="1:17" s="18" customFormat="1" ht="84" x14ac:dyDescent="0.2">
      <c r="A927" s="20">
        <v>195</v>
      </c>
      <c r="B927" s="21" t="s">
        <v>5002</v>
      </c>
      <c r="C927" s="21" t="s">
        <v>4283</v>
      </c>
      <c r="D927" s="21" t="s">
        <v>887</v>
      </c>
      <c r="F927" s="21" t="s">
        <v>9</v>
      </c>
      <c r="G927" s="21" t="s">
        <v>59</v>
      </c>
      <c r="H927" s="21" t="s">
        <v>11</v>
      </c>
      <c r="J927" s="20">
        <v>1512</v>
      </c>
      <c r="K927" s="22" t="s">
        <v>2503</v>
      </c>
      <c r="L927" s="21" t="s">
        <v>8</v>
      </c>
      <c r="M927" s="21" t="s">
        <v>54</v>
      </c>
      <c r="N927" s="29" t="s">
        <v>7049</v>
      </c>
      <c r="O927" s="21" t="s">
        <v>1918</v>
      </c>
      <c r="P927" s="21" t="s">
        <v>2502</v>
      </c>
      <c r="Q927" s="21"/>
    </row>
    <row r="928" spans="1:17" s="18" customFormat="1" ht="56" x14ac:dyDescent="0.2">
      <c r="A928" s="20">
        <v>196</v>
      </c>
      <c r="B928" s="21" t="s">
        <v>5129</v>
      </c>
      <c r="C928" s="21" t="s">
        <v>4197</v>
      </c>
      <c r="D928" s="21" t="s">
        <v>3687</v>
      </c>
      <c r="F928" s="21" t="s">
        <v>9</v>
      </c>
      <c r="G928" s="21" t="s">
        <v>59</v>
      </c>
      <c r="H928" s="21" t="s">
        <v>11</v>
      </c>
      <c r="J928" s="20">
        <v>1512</v>
      </c>
      <c r="K928" s="22" t="s">
        <v>2320</v>
      </c>
      <c r="L928" s="21" t="s">
        <v>8</v>
      </c>
      <c r="N928" s="29" t="s">
        <v>7050</v>
      </c>
      <c r="O928" s="21" t="s">
        <v>3689</v>
      </c>
      <c r="P928" s="21" t="s">
        <v>3688</v>
      </c>
      <c r="Q928" s="21"/>
    </row>
    <row r="929" spans="1:17" s="18" customFormat="1" ht="48" x14ac:dyDescent="0.2">
      <c r="A929" s="20">
        <v>327</v>
      </c>
      <c r="B929" s="21" t="s">
        <v>4978</v>
      </c>
      <c r="C929" s="21" t="s">
        <v>4197</v>
      </c>
      <c r="D929" s="21" t="s">
        <v>2318</v>
      </c>
      <c r="F929" s="21" t="s">
        <v>9</v>
      </c>
      <c r="G929" s="21" t="s">
        <v>22</v>
      </c>
      <c r="H929" s="21" t="s">
        <v>11</v>
      </c>
      <c r="J929" s="20">
        <v>1512</v>
      </c>
      <c r="K929" s="22" t="s">
        <v>2320</v>
      </c>
      <c r="L929" s="21" t="s">
        <v>8</v>
      </c>
      <c r="N929" s="29" t="s">
        <v>7749</v>
      </c>
      <c r="O929" s="21" t="s">
        <v>968</v>
      </c>
      <c r="P929" s="21" t="s">
        <v>2319</v>
      </c>
      <c r="Q929" s="21"/>
    </row>
    <row r="930" spans="1:17" s="18" customFormat="1" ht="48" x14ac:dyDescent="0.2">
      <c r="A930" s="20">
        <v>394</v>
      </c>
      <c r="B930" s="21" t="s">
        <v>5132</v>
      </c>
      <c r="C930" s="21" t="s">
        <v>4197</v>
      </c>
      <c r="D930" s="21" t="s">
        <v>3677</v>
      </c>
      <c r="E930" s="21" t="s">
        <v>265</v>
      </c>
      <c r="F930" s="21" t="s">
        <v>9</v>
      </c>
      <c r="G930" s="21" t="s">
        <v>22</v>
      </c>
      <c r="H930" s="21" t="s">
        <v>11</v>
      </c>
      <c r="J930" s="20">
        <v>1512</v>
      </c>
      <c r="K930" s="22" t="s">
        <v>3679</v>
      </c>
      <c r="L930" s="21" t="s">
        <v>24</v>
      </c>
      <c r="N930" s="29" t="s">
        <v>7051</v>
      </c>
      <c r="O930" s="21" t="s">
        <v>1697</v>
      </c>
      <c r="P930" s="21" t="s">
        <v>3678</v>
      </c>
      <c r="Q930" s="21"/>
    </row>
    <row r="931" spans="1:17" s="18" customFormat="1" ht="56" x14ac:dyDescent="0.2">
      <c r="A931" s="20">
        <v>197</v>
      </c>
      <c r="B931" s="21" t="s">
        <v>5130</v>
      </c>
      <c r="C931" s="21" t="s">
        <v>4197</v>
      </c>
      <c r="D931" s="21" t="s">
        <v>191</v>
      </c>
      <c r="F931" s="21" t="s">
        <v>9</v>
      </c>
      <c r="G931" s="21" t="s">
        <v>59</v>
      </c>
      <c r="H931" s="21" t="s">
        <v>11</v>
      </c>
      <c r="J931" s="20">
        <v>1512</v>
      </c>
      <c r="K931" s="22" t="s">
        <v>3509</v>
      </c>
      <c r="L931" s="21" t="s">
        <v>8</v>
      </c>
      <c r="N931" s="29" t="s">
        <v>7052</v>
      </c>
      <c r="O931" s="21" t="s">
        <v>1193</v>
      </c>
      <c r="P931" s="21" t="s">
        <v>3508</v>
      </c>
    </row>
    <row r="932" spans="1:17" s="18" customFormat="1" ht="64" x14ac:dyDescent="0.2">
      <c r="A932" s="20">
        <v>198</v>
      </c>
      <c r="B932" s="21" t="s">
        <v>5131</v>
      </c>
      <c r="C932" s="21" t="s">
        <v>4195</v>
      </c>
      <c r="D932" s="21" t="s">
        <v>1190</v>
      </c>
      <c r="F932" s="21" t="s">
        <v>9</v>
      </c>
      <c r="G932" s="21" t="s">
        <v>59</v>
      </c>
      <c r="H932" s="21" t="s">
        <v>11</v>
      </c>
      <c r="J932" s="20">
        <v>1512</v>
      </c>
      <c r="K932" s="22" t="s">
        <v>1192</v>
      </c>
      <c r="L932" s="21" t="s">
        <v>16</v>
      </c>
      <c r="N932" s="29" t="s">
        <v>7053</v>
      </c>
      <c r="O932" s="21" t="s">
        <v>1193</v>
      </c>
      <c r="P932" s="21" t="s">
        <v>1191</v>
      </c>
      <c r="Q932" s="21"/>
    </row>
    <row r="933" spans="1:17" s="18" customFormat="1" ht="140" x14ac:dyDescent="0.2">
      <c r="A933" s="20">
        <v>1264</v>
      </c>
      <c r="B933" s="21" t="s">
        <v>6398</v>
      </c>
      <c r="C933" s="21" t="s">
        <v>4195</v>
      </c>
      <c r="D933" s="21" t="s">
        <v>1879</v>
      </c>
      <c r="E933" s="21" t="s">
        <v>716</v>
      </c>
      <c r="F933" s="21" t="s">
        <v>9</v>
      </c>
      <c r="G933" s="21" t="s">
        <v>8222</v>
      </c>
      <c r="H933" s="21" t="s">
        <v>11</v>
      </c>
      <c r="J933" s="20">
        <v>1512</v>
      </c>
      <c r="N933" s="29" t="s">
        <v>8431</v>
      </c>
      <c r="O933" s="21" t="s">
        <v>7031</v>
      </c>
      <c r="P933" s="21" t="s">
        <v>3447</v>
      </c>
    </row>
    <row r="934" spans="1:17" s="18" customFormat="1" ht="128" x14ac:dyDescent="0.2">
      <c r="A934" s="20">
        <v>1321</v>
      </c>
      <c r="B934" s="21" t="s">
        <v>5134</v>
      </c>
      <c r="C934" s="21" t="s">
        <v>4197</v>
      </c>
      <c r="E934" s="21" t="s">
        <v>108</v>
      </c>
      <c r="F934" s="21" t="s">
        <v>9</v>
      </c>
      <c r="G934" s="21" t="s">
        <v>8222</v>
      </c>
      <c r="H934" s="21" t="s">
        <v>11</v>
      </c>
      <c r="J934" s="20">
        <v>1512</v>
      </c>
      <c r="L934" s="21" t="s">
        <v>8</v>
      </c>
      <c r="N934" s="29" t="s">
        <v>8593</v>
      </c>
      <c r="O934" s="85" t="s">
        <v>8736</v>
      </c>
      <c r="P934" s="21" t="s">
        <v>1794</v>
      </c>
      <c r="Q934" s="21"/>
    </row>
    <row r="935" spans="1:17" s="18" customFormat="1" ht="48" x14ac:dyDescent="0.2">
      <c r="A935" s="20">
        <v>395</v>
      </c>
      <c r="B935" s="21" t="s">
        <v>4735</v>
      </c>
      <c r="C935" s="21" t="s">
        <v>4197</v>
      </c>
      <c r="D935" s="21" t="s">
        <v>3648</v>
      </c>
      <c r="E935" s="21" t="s">
        <v>3649</v>
      </c>
      <c r="F935" s="21" t="s">
        <v>9</v>
      </c>
      <c r="G935" s="21" t="s">
        <v>22</v>
      </c>
      <c r="H935" s="21" t="s">
        <v>11</v>
      </c>
      <c r="J935" s="20">
        <v>1513</v>
      </c>
      <c r="K935" s="22" t="s">
        <v>3651</v>
      </c>
      <c r="L935" s="21" t="s">
        <v>8</v>
      </c>
      <c r="N935" s="29" t="s">
        <v>7054</v>
      </c>
      <c r="O935" s="21" t="s">
        <v>1697</v>
      </c>
      <c r="P935" s="21" t="s">
        <v>3650</v>
      </c>
      <c r="Q935" s="21"/>
    </row>
    <row r="936" spans="1:17" s="18" customFormat="1" ht="64" x14ac:dyDescent="0.2">
      <c r="A936" s="20">
        <v>199</v>
      </c>
      <c r="B936" s="21" t="s">
        <v>6279</v>
      </c>
      <c r="C936" s="21" t="s">
        <v>6280</v>
      </c>
      <c r="D936" s="21" t="s">
        <v>2919</v>
      </c>
      <c r="F936" s="21" t="s">
        <v>9</v>
      </c>
      <c r="G936" s="21" t="s">
        <v>59</v>
      </c>
      <c r="H936" s="21" t="s">
        <v>11</v>
      </c>
      <c r="J936" s="20">
        <v>1513</v>
      </c>
      <c r="K936" s="22" t="s">
        <v>2921</v>
      </c>
      <c r="L936" s="21" t="s">
        <v>8</v>
      </c>
      <c r="N936" s="29" t="s">
        <v>7055</v>
      </c>
      <c r="O936" s="21" t="s">
        <v>1193</v>
      </c>
      <c r="P936" s="21" t="s">
        <v>2920</v>
      </c>
    </row>
    <row r="937" spans="1:17" s="18" customFormat="1" ht="64" x14ac:dyDescent="0.2">
      <c r="A937" s="20">
        <v>200</v>
      </c>
      <c r="B937" s="21" t="s">
        <v>6279</v>
      </c>
      <c r="C937" s="21" t="s">
        <v>4342</v>
      </c>
      <c r="D937" s="21" t="s">
        <v>2919</v>
      </c>
      <c r="F937" s="21" t="s">
        <v>9</v>
      </c>
      <c r="G937" s="21" t="s">
        <v>59</v>
      </c>
      <c r="H937" s="21" t="s">
        <v>11</v>
      </c>
      <c r="J937" s="20">
        <v>1513</v>
      </c>
      <c r="K937" s="22" t="s">
        <v>2921</v>
      </c>
      <c r="L937" s="21" t="s">
        <v>8</v>
      </c>
      <c r="M937" s="21" t="s">
        <v>54</v>
      </c>
      <c r="N937" s="29" t="s">
        <v>7055</v>
      </c>
      <c r="O937" s="21" t="s">
        <v>1193</v>
      </c>
      <c r="P937" s="21" t="s">
        <v>2920</v>
      </c>
      <c r="Q937" s="21"/>
    </row>
    <row r="938" spans="1:17" s="18" customFormat="1" ht="56" x14ac:dyDescent="0.2">
      <c r="A938" s="20">
        <v>898</v>
      </c>
      <c r="B938" s="21" t="s">
        <v>6326</v>
      </c>
      <c r="C938" s="21" t="s">
        <v>4627</v>
      </c>
      <c r="D938" s="21" t="s">
        <v>3069</v>
      </c>
      <c r="E938" s="21" t="s">
        <v>79</v>
      </c>
      <c r="F938" s="21" t="s">
        <v>9</v>
      </c>
      <c r="G938" s="21" t="s">
        <v>3070</v>
      </c>
      <c r="H938" s="21" t="s">
        <v>47</v>
      </c>
      <c r="I938" s="21" t="s">
        <v>774</v>
      </c>
      <c r="J938" s="20">
        <v>1513</v>
      </c>
      <c r="K938" s="22" t="s">
        <v>3072</v>
      </c>
      <c r="L938" s="21" t="s">
        <v>16</v>
      </c>
      <c r="N938" s="29" t="s">
        <v>8301</v>
      </c>
      <c r="O938" s="21" t="s">
        <v>3073</v>
      </c>
      <c r="P938" s="21" t="s">
        <v>3071</v>
      </c>
      <c r="Q938" s="21"/>
    </row>
    <row r="939" spans="1:17" s="18" customFormat="1" ht="32" x14ac:dyDescent="0.2">
      <c r="A939" s="20">
        <v>396</v>
      </c>
      <c r="B939" s="21" t="s">
        <v>4961</v>
      </c>
      <c r="C939" s="21" t="s">
        <v>4246</v>
      </c>
      <c r="D939" s="21" t="s">
        <v>2686</v>
      </c>
      <c r="E939" s="21" t="s">
        <v>1259</v>
      </c>
      <c r="F939" s="21" t="s">
        <v>9</v>
      </c>
      <c r="G939" s="21" t="s">
        <v>22</v>
      </c>
      <c r="H939" s="21" t="s">
        <v>11</v>
      </c>
      <c r="J939" s="20">
        <v>1513</v>
      </c>
      <c r="K939" s="22" t="s">
        <v>3081</v>
      </c>
      <c r="L939" s="18" t="s">
        <v>394</v>
      </c>
      <c r="N939" s="29" t="s">
        <v>7056</v>
      </c>
      <c r="O939" s="21" t="s">
        <v>1697</v>
      </c>
      <c r="P939" s="21" t="s">
        <v>3080</v>
      </c>
      <c r="Q939" s="21"/>
    </row>
    <row r="940" spans="1:17" s="18" customFormat="1" ht="32" x14ac:dyDescent="0.2">
      <c r="A940" s="20">
        <v>397</v>
      </c>
      <c r="B940" s="21" t="s">
        <v>5147</v>
      </c>
      <c r="C940" s="21" t="s">
        <v>4197</v>
      </c>
      <c r="D940" s="21" t="s">
        <v>2686</v>
      </c>
      <c r="E940" s="21" t="s">
        <v>1259</v>
      </c>
      <c r="F940" s="21" t="s">
        <v>9</v>
      </c>
      <c r="G940" s="21" t="s">
        <v>22</v>
      </c>
      <c r="H940" s="21" t="s">
        <v>11</v>
      </c>
      <c r="J940" s="20">
        <v>1513</v>
      </c>
      <c r="K940" s="22" t="s">
        <v>3081</v>
      </c>
      <c r="L940" s="18" t="s">
        <v>394</v>
      </c>
      <c r="N940" s="29" t="s">
        <v>7056</v>
      </c>
      <c r="O940" s="21" t="s">
        <v>1697</v>
      </c>
      <c r="P940" s="21" t="s">
        <v>3080</v>
      </c>
      <c r="Q940" s="21"/>
    </row>
    <row r="941" spans="1:17" s="18" customFormat="1" ht="42" x14ac:dyDescent="0.2">
      <c r="A941" s="20">
        <v>201</v>
      </c>
      <c r="B941" s="21" t="s">
        <v>5985</v>
      </c>
      <c r="C941" s="21" t="s">
        <v>4195</v>
      </c>
      <c r="D941" s="21" t="s">
        <v>58</v>
      </c>
      <c r="E941" s="21" t="s">
        <v>241</v>
      </c>
      <c r="F941" s="21" t="s">
        <v>9</v>
      </c>
      <c r="G941" s="21" t="s">
        <v>59</v>
      </c>
      <c r="H941" s="21" t="s">
        <v>11</v>
      </c>
      <c r="J941" s="20">
        <v>1513</v>
      </c>
      <c r="K941" s="22" t="s">
        <v>1725</v>
      </c>
      <c r="L941" s="21" t="s">
        <v>24</v>
      </c>
      <c r="N941" s="29" t="s">
        <v>7057</v>
      </c>
      <c r="O941" s="21" t="s">
        <v>1726</v>
      </c>
      <c r="P941" s="21" t="s">
        <v>1724</v>
      </c>
    </row>
    <row r="942" spans="1:17" s="18" customFormat="1" ht="56" x14ac:dyDescent="0.2">
      <c r="A942" s="20">
        <v>202</v>
      </c>
      <c r="B942" s="21" t="s">
        <v>6554</v>
      </c>
      <c r="C942" s="21" t="s">
        <v>4992</v>
      </c>
      <c r="D942" s="21" t="s">
        <v>4114</v>
      </c>
      <c r="F942" s="21" t="s">
        <v>9</v>
      </c>
      <c r="G942" s="21" t="s">
        <v>59</v>
      </c>
      <c r="H942" s="21" t="s">
        <v>11</v>
      </c>
      <c r="J942" s="20">
        <v>1513</v>
      </c>
      <c r="K942" s="22" t="s">
        <v>4116</v>
      </c>
      <c r="L942" s="21" t="s">
        <v>8</v>
      </c>
      <c r="N942" s="29" t="s">
        <v>8432</v>
      </c>
      <c r="O942" s="21" t="s">
        <v>1726</v>
      </c>
      <c r="P942" s="21" t="s">
        <v>4115</v>
      </c>
      <c r="Q942" s="21"/>
    </row>
    <row r="943" spans="1:17" s="18" customFormat="1" ht="32" x14ac:dyDescent="0.2">
      <c r="A943" s="20">
        <v>386</v>
      </c>
      <c r="B943" s="21" t="s">
        <v>6159</v>
      </c>
      <c r="C943" s="21" t="s">
        <v>4405</v>
      </c>
      <c r="D943" s="21" t="s">
        <v>2467</v>
      </c>
      <c r="E943" s="21" t="s">
        <v>265</v>
      </c>
      <c r="F943" s="21" t="s">
        <v>9</v>
      </c>
      <c r="G943" s="21" t="s">
        <v>22</v>
      </c>
      <c r="H943" s="21" t="s">
        <v>11</v>
      </c>
      <c r="J943" s="20">
        <v>1513</v>
      </c>
      <c r="K943" s="22" t="s">
        <v>2469</v>
      </c>
      <c r="L943" s="21" t="s">
        <v>38</v>
      </c>
      <c r="N943" s="29" t="s">
        <v>7058</v>
      </c>
      <c r="O943" s="21" t="s">
        <v>769</v>
      </c>
      <c r="P943" s="21" t="s">
        <v>2468</v>
      </c>
      <c r="Q943" s="21"/>
    </row>
    <row r="944" spans="1:17" s="18" customFormat="1" ht="126" x14ac:dyDescent="0.2">
      <c r="A944" s="20">
        <v>1651</v>
      </c>
      <c r="B944" s="21" t="s">
        <v>5153</v>
      </c>
      <c r="C944" s="21" t="s">
        <v>5020</v>
      </c>
      <c r="D944" s="21" t="s">
        <v>67</v>
      </c>
      <c r="E944" s="21" t="s">
        <v>5154</v>
      </c>
      <c r="F944" s="21" t="s">
        <v>9</v>
      </c>
      <c r="G944" s="21" t="s">
        <v>5155</v>
      </c>
      <c r="H944" s="21" t="s">
        <v>11</v>
      </c>
      <c r="J944" s="20">
        <v>1513</v>
      </c>
      <c r="K944" s="22" t="s">
        <v>5157</v>
      </c>
      <c r="L944" s="21" t="s">
        <v>16</v>
      </c>
      <c r="N944" s="29" t="s">
        <v>7059</v>
      </c>
      <c r="O944" s="21" t="s">
        <v>5158</v>
      </c>
      <c r="P944" s="21" t="s">
        <v>5156</v>
      </c>
      <c r="Q944" s="21"/>
    </row>
    <row r="945" spans="1:17" s="18" customFormat="1" ht="48" x14ac:dyDescent="0.2">
      <c r="A945" s="20">
        <v>398</v>
      </c>
      <c r="B945" s="21" t="s">
        <v>5148</v>
      </c>
      <c r="C945" s="21" t="s">
        <v>4197</v>
      </c>
      <c r="D945" s="21" t="s">
        <v>1694</v>
      </c>
      <c r="E945" s="21" t="s">
        <v>265</v>
      </c>
      <c r="F945" s="21" t="s">
        <v>9</v>
      </c>
      <c r="G945" s="21" t="s">
        <v>22</v>
      </c>
      <c r="H945" s="21" t="s">
        <v>11</v>
      </c>
      <c r="J945" s="20">
        <v>1513</v>
      </c>
      <c r="K945" s="22" t="s">
        <v>1696</v>
      </c>
      <c r="L945" s="21" t="s">
        <v>8</v>
      </c>
      <c r="N945" s="29" t="s">
        <v>7060</v>
      </c>
      <c r="O945" s="21" t="s">
        <v>1697</v>
      </c>
      <c r="P945" s="21" t="s">
        <v>1695</v>
      </c>
      <c r="Q945" s="21"/>
    </row>
    <row r="946" spans="1:17" s="18" customFormat="1" ht="32" x14ac:dyDescent="0.2">
      <c r="A946" s="20">
        <v>400</v>
      </c>
      <c r="B946" s="21" t="s">
        <v>5150</v>
      </c>
      <c r="C946" s="21" t="s">
        <v>4197</v>
      </c>
      <c r="D946" s="21" t="s">
        <v>67</v>
      </c>
      <c r="E946" s="21" t="s">
        <v>311</v>
      </c>
      <c r="F946" s="21" t="s">
        <v>9</v>
      </c>
      <c r="G946" s="21" t="s">
        <v>22</v>
      </c>
      <c r="H946" s="21" t="s">
        <v>11</v>
      </c>
      <c r="J946" s="20">
        <v>1513</v>
      </c>
      <c r="K946" s="22" t="s">
        <v>2864</v>
      </c>
      <c r="L946" s="18" t="s">
        <v>394</v>
      </c>
      <c r="N946" s="29" t="s">
        <v>7061</v>
      </c>
      <c r="O946" s="21" t="s">
        <v>1930</v>
      </c>
      <c r="P946" s="21" t="s">
        <v>2863</v>
      </c>
      <c r="Q946" s="21"/>
    </row>
    <row r="947" spans="1:17" s="18" customFormat="1" ht="32" x14ac:dyDescent="0.2">
      <c r="A947" s="20">
        <v>399</v>
      </c>
      <c r="B947" s="21" t="s">
        <v>5149</v>
      </c>
      <c r="C947" s="21" t="s">
        <v>4197</v>
      </c>
      <c r="D947" s="21" t="s">
        <v>97</v>
      </c>
      <c r="E947" s="21" t="s">
        <v>108</v>
      </c>
      <c r="F947" s="21" t="s">
        <v>9</v>
      </c>
      <c r="G947" s="21" t="s">
        <v>22</v>
      </c>
      <c r="H947" s="21" t="s">
        <v>11</v>
      </c>
      <c r="J947" s="20">
        <v>1513</v>
      </c>
      <c r="K947" s="22" t="s">
        <v>1985</v>
      </c>
      <c r="L947" s="21" t="s">
        <v>38</v>
      </c>
      <c r="N947" s="29" t="s">
        <v>7062</v>
      </c>
      <c r="O947" s="21" t="s">
        <v>1986</v>
      </c>
      <c r="P947" s="21" t="s">
        <v>1984</v>
      </c>
      <c r="Q947" s="21"/>
    </row>
    <row r="948" spans="1:17" s="18" customFormat="1" ht="154" x14ac:dyDescent="0.2">
      <c r="A948" s="20">
        <v>1135</v>
      </c>
      <c r="B948" s="21" t="s">
        <v>7751</v>
      </c>
      <c r="C948" s="21" t="s">
        <v>4197</v>
      </c>
      <c r="D948" s="21" t="s">
        <v>67</v>
      </c>
      <c r="E948" s="21" t="s">
        <v>49</v>
      </c>
      <c r="F948" s="21" t="s">
        <v>9</v>
      </c>
      <c r="G948" s="55" t="s">
        <v>8232</v>
      </c>
      <c r="H948" s="21" t="s">
        <v>11</v>
      </c>
      <c r="J948" s="20">
        <v>1513</v>
      </c>
      <c r="K948" s="22" t="s">
        <v>1437</v>
      </c>
      <c r="L948" s="21" t="s">
        <v>16</v>
      </c>
      <c r="N948" s="29" t="s">
        <v>8433</v>
      </c>
      <c r="O948" s="21" t="s">
        <v>1438</v>
      </c>
      <c r="P948" s="21" t="s">
        <v>1436</v>
      </c>
      <c r="Q948" s="21"/>
    </row>
    <row r="949" spans="1:17" s="18" customFormat="1" ht="154" x14ac:dyDescent="0.2">
      <c r="A949" s="20">
        <v>1136</v>
      </c>
      <c r="B949" s="21" t="s">
        <v>5152</v>
      </c>
      <c r="C949" s="21" t="s">
        <v>4197</v>
      </c>
      <c r="D949" s="21" t="s">
        <v>67</v>
      </c>
      <c r="E949" s="21" t="s">
        <v>49</v>
      </c>
      <c r="F949" s="21" t="s">
        <v>9</v>
      </c>
      <c r="G949" s="55" t="s">
        <v>8232</v>
      </c>
      <c r="H949" s="21" t="s">
        <v>11</v>
      </c>
      <c r="J949" s="20">
        <v>1513</v>
      </c>
      <c r="K949" s="22" t="s">
        <v>1437</v>
      </c>
      <c r="L949" s="21" t="s">
        <v>16</v>
      </c>
      <c r="N949" s="29" t="s">
        <v>8433</v>
      </c>
      <c r="O949" s="21" t="s">
        <v>1438</v>
      </c>
      <c r="P949" s="21" t="s">
        <v>1436</v>
      </c>
      <c r="Q949" s="21"/>
    </row>
    <row r="950" spans="1:17" s="18" customFormat="1" ht="56" x14ac:dyDescent="0.2">
      <c r="A950" s="20">
        <v>203</v>
      </c>
      <c r="B950" s="21" t="s">
        <v>5971</v>
      </c>
      <c r="C950" s="21" t="s">
        <v>4310</v>
      </c>
      <c r="D950" s="21" t="s">
        <v>1677</v>
      </c>
      <c r="F950" s="21" t="s">
        <v>9</v>
      </c>
      <c r="G950" s="21" t="s">
        <v>59</v>
      </c>
      <c r="H950" s="21" t="s">
        <v>11</v>
      </c>
      <c r="J950" s="20">
        <v>1513</v>
      </c>
      <c r="K950" s="22" t="s">
        <v>1679</v>
      </c>
      <c r="L950" s="21" t="s">
        <v>8</v>
      </c>
      <c r="M950" s="21" t="s">
        <v>446</v>
      </c>
      <c r="N950" s="29" t="s">
        <v>7063</v>
      </c>
      <c r="O950" s="21" t="s">
        <v>1680</v>
      </c>
      <c r="P950" s="21" t="s">
        <v>1678</v>
      </c>
      <c r="Q950" s="21"/>
    </row>
    <row r="951" spans="1:17" s="18" customFormat="1" ht="70" x14ac:dyDescent="0.2">
      <c r="A951" s="20">
        <v>899</v>
      </c>
      <c r="B951" s="21" t="s">
        <v>6431</v>
      </c>
      <c r="C951" s="21" t="s">
        <v>4195</v>
      </c>
      <c r="D951" s="21" t="s">
        <v>3576</v>
      </c>
      <c r="E951" s="21" t="s">
        <v>3577</v>
      </c>
      <c r="F951" s="21" t="s">
        <v>9</v>
      </c>
      <c r="G951" s="21" t="s">
        <v>187</v>
      </c>
      <c r="H951" s="21" t="s">
        <v>11</v>
      </c>
      <c r="J951" s="20">
        <v>1513</v>
      </c>
      <c r="K951" s="22" t="s">
        <v>3579</v>
      </c>
      <c r="L951" s="21" t="s">
        <v>8</v>
      </c>
      <c r="N951" s="29" t="s">
        <v>7064</v>
      </c>
      <c r="O951" s="21" t="s">
        <v>3580</v>
      </c>
      <c r="P951" s="21" t="s">
        <v>3578</v>
      </c>
      <c r="Q951" s="21"/>
    </row>
    <row r="952" spans="1:17" s="18" customFormat="1" ht="70" x14ac:dyDescent="0.2">
      <c r="A952" s="20">
        <v>900</v>
      </c>
      <c r="B952" s="21" t="s">
        <v>5151</v>
      </c>
      <c r="C952" s="21" t="s">
        <v>4197</v>
      </c>
      <c r="E952" s="21" t="s">
        <v>265</v>
      </c>
      <c r="F952" s="21" t="s">
        <v>9</v>
      </c>
      <c r="G952" s="21" t="s">
        <v>187</v>
      </c>
      <c r="H952" s="21" t="s">
        <v>11</v>
      </c>
      <c r="J952" s="20">
        <v>1513</v>
      </c>
      <c r="K952" s="22" t="s">
        <v>3579</v>
      </c>
      <c r="L952" s="21" t="s">
        <v>8</v>
      </c>
      <c r="N952" s="29" t="s">
        <v>7064</v>
      </c>
      <c r="O952" s="21" t="s">
        <v>3580</v>
      </c>
      <c r="P952" s="21" t="s">
        <v>3578</v>
      </c>
    </row>
    <row r="953" spans="1:17" s="18" customFormat="1" ht="84" x14ac:dyDescent="0.2">
      <c r="A953" s="20">
        <v>902</v>
      </c>
      <c r="B953" s="21" t="s">
        <v>6291</v>
      </c>
      <c r="C953" s="21" t="s">
        <v>4224</v>
      </c>
      <c r="D953" s="21" t="s">
        <v>2972</v>
      </c>
      <c r="E953" s="21" t="s">
        <v>265</v>
      </c>
      <c r="F953" s="21" t="s">
        <v>9</v>
      </c>
      <c r="G953" s="21" t="s">
        <v>783</v>
      </c>
      <c r="H953" s="21" t="s">
        <v>19</v>
      </c>
      <c r="J953" s="20">
        <v>1513</v>
      </c>
      <c r="K953" s="22" t="s">
        <v>2974</v>
      </c>
      <c r="L953" s="21" t="s">
        <v>8</v>
      </c>
      <c r="N953" s="29" t="s">
        <v>7065</v>
      </c>
      <c r="O953" s="21" t="s">
        <v>2975</v>
      </c>
      <c r="P953" s="21" t="s">
        <v>2973</v>
      </c>
    </row>
    <row r="954" spans="1:17" s="18" customFormat="1" ht="32" x14ac:dyDescent="0.2">
      <c r="A954" s="20">
        <v>401</v>
      </c>
      <c r="B954" s="21" t="s">
        <v>6284</v>
      </c>
      <c r="C954" s="21" t="s">
        <v>4246</v>
      </c>
      <c r="D954" s="21" t="s">
        <v>2935</v>
      </c>
      <c r="E954" s="21" t="s">
        <v>2936</v>
      </c>
      <c r="F954" s="21" t="s">
        <v>9</v>
      </c>
      <c r="G954" s="21" t="s">
        <v>22</v>
      </c>
      <c r="H954" s="21" t="s">
        <v>11</v>
      </c>
      <c r="J954" s="20">
        <v>1513</v>
      </c>
      <c r="K954" s="22" t="s">
        <v>2938</v>
      </c>
      <c r="L954" s="21" t="s">
        <v>8</v>
      </c>
      <c r="N954" s="29" t="s">
        <v>7066</v>
      </c>
      <c r="O954" s="21" t="s">
        <v>1930</v>
      </c>
      <c r="P954" s="21" t="s">
        <v>2937</v>
      </c>
    </row>
    <row r="955" spans="1:17" s="18" customFormat="1" ht="126" x14ac:dyDescent="0.2">
      <c r="A955" s="20">
        <v>1776</v>
      </c>
      <c r="B955" s="21" t="s">
        <v>5159</v>
      </c>
      <c r="C955" s="21" t="s">
        <v>5160</v>
      </c>
      <c r="E955" s="21" t="s">
        <v>5161</v>
      </c>
      <c r="F955" s="21" t="s">
        <v>9</v>
      </c>
      <c r="G955" s="21" t="s">
        <v>678</v>
      </c>
      <c r="H955" s="21" t="s">
        <v>11</v>
      </c>
      <c r="J955" s="20">
        <v>1513</v>
      </c>
      <c r="L955" s="21" t="s">
        <v>8</v>
      </c>
      <c r="N955" s="29" t="s">
        <v>8682</v>
      </c>
      <c r="O955" s="69" t="s">
        <v>8700</v>
      </c>
      <c r="P955" s="21" t="s">
        <v>5162</v>
      </c>
    </row>
    <row r="956" spans="1:17" s="18" customFormat="1" ht="126" x14ac:dyDescent="0.2">
      <c r="A956" s="20">
        <v>1777</v>
      </c>
      <c r="B956" s="21" t="s">
        <v>4199</v>
      </c>
      <c r="C956" s="85" t="s">
        <v>8797</v>
      </c>
      <c r="D956" s="21" t="s">
        <v>67</v>
      </c>
      <c r="E956" s="21" t="s">
        <v>108</v>
      </c>
      <c r="F956" s="21" t="s">
        <v>9</v>
      </c>
      <c r="G956" s="21" t="s">
        <v>678</v>
      </c>
      <c r="H956" s="21" t="s">
        <v>11</v>
      </c>
      <c r="J956" s="20">
        <v>1513</v>
      </c>
      <c r="L956" s="21" t="s">
        <v>8</v>
      </c>
      <c r="M956" s="21" t="s">
        <v>5165</v>
      </c>
      <c r="N956" s="29" t="s">
        <v>7752</v>
      </c>
      <c r="O956" s="21" t="s">
        <v>5163</v>
      </c>
      <c r="P956" s="21" t="s">
        <v>5164</v>
      </c>
      <c r="Q956" s="21"/>
    </row>
    <row r="957" spans="1:17" s="18" customFormat="1" ht="126" x14ac:dyDescent="0.2">
      <c r="A957" s="20">
        <v>1779</v>
      </c>
      <c r="B957" s="21" t="s">
        <v>6022</v>
      </c>
      <c r="C957" s="21" t="s">
        <v>5534</v>
      </c>
      <c r="E957" s="21" t="s">
        <v>174</v>
      </c>
      <c r="F957" s="21" t="s">
        <v>9</v>
      </c>
      <c r="G957" s="21" t="s">
        <v>5166</v>
      </c>
      <c r="H957" s="21" t="s">
        <v>47</v>
      </c>
      <c r="J957" s="20">
        <v>1513</v>
      </c>
      <c r="L957" s="21" t="s">
        <v>8</v>
      </c>
      <c r="N957" s="29" t="s">
        <v>7753</v>
      </c>
      <c r="O957" s="85" t="s">
        <v>8740</v>
      </c>
      <c r="P957" s="21" t="s">
        <v>5167</v>
      </c>
      <c r="Q957" s="21"/>
    </row>
    <row r="958" spans="1:17" s="18" customFormat="1" ht="182" x14ac:dyDescent="0.2">
      <c r="A958" s="20">
        <v>1780</v>
      </c>
      <c r="B958" s="21" t="s">
        <v>6158</v>
      </c>
      <c r="C958" s="21" t="s">
        <v>4584</v>
      </c>
      <c r="E958" s="21" t="s">
        <v>5168</v>
      </c>
      <c r="F958" s="21" t="s">
        <v>9</v>
      </c>
      <c r="G958" s="21" t="s">
        <v>5166</v>
      </c>
      <c r="H958" s="21" t="s">
        <v>19</v>
      </c>
      <c r="J958" s="20">
        <v>1513</v>
      </c>
      <c r="L958" s="21" t="s">
        <v>8</v>
      </c>
      <c r="M958" s="21" t="s">
        <v>54</v>
      </c>
      <c r="N958" s="29" t="s">
        <v>8434</v>
      </c>
      <c r="O958" s="85" t="s">
        <v>8754</v>
      </c>
      <c r="P958" s="21" t="s">
        <v>5169</v>
      </c>
      <c r="Q958" s="21"/>
    </row>
    <row r="959" spans="1:17" s="18" customFormat="1" ht="32" x14ac:dyDescent="0.2">
      <c r="A959" s="20">
        <v>388</v>
      </c>
      <c r="B959" s="21" t="s">
        <v>4405</v>
      </c>
      <c r="C959" s="21" t="s">
        <v>4283</v>
      </c>
      <c r="D959" s="21" t="s">
        <v>2094</v>
      </c>
      <c r="F959" s="21" t="s">
        <v>9</v>
      </c>
      <c r="G959" s="21" t="s">
        <v>22</v>
      </c>
      <c r="H959" s="21" t="s">
        <v>11</v>
      </c>
      <c r="J959" s="20">
        <v>1514</v>
      </c>
      <c r="K959" s="22" t="s">
        <v>2096</v>
      </c>
      <c r="L959" s="21" t="s">
        <v>8</v>
      </c>
      <c r="N959" s="29" t="s">
        <v>7067</v>
      </c>
      <c r="O959" s="21" t="s">
        <v>2097</v>
      </c>
      <c r="P959" s="21" t="s">
        <v>2095</v>
      </c>
      <c r="Q959" s="21"/>
    </row>
    <row r="960" spans="1:17" s="18" customFormat="1" ht="32" x14ac:dyDescent="0.2">
      <c r="A960" s="20">
        <v>389</v>
      </c>
      <c r="B960" s="21" t="s">
        <v>4405</v>
      </c>
      <c r="C960" s="21" t="s">
        <v>4342</v>
      </c>
      <c r="D960" s="21" t="s">
        <v>2094</v>
      </c>
      <c r="E960" s="21" t="s">
        <v>108</v>
      </c>
      <c r="F960" s="21" t="s">
        <v>9</v>
      </c>
      <c r="G960" s="21" t="s">
        <v>22</v>
      </c>
      <c r="H960" s="21" t="s">
        <v>11</v>
      </c>
      <c r="J960" s="20">
        <v>1514</v>
      </c>
      <c r="K960" s="22" t="s">
        <v>2096</v>
      </c>
      <c r="L960" s="21" t="s">
        <v>8</v>
      </c>
      <c r="N960" s="29" t="s">
        <v>7067</v>
      </c>
      <c r="O960" s="21" t="s">
        <v>2097</v>
      </c>
      <c r="P960" s="21" t="s">
        <v>2095</v>
      </c>
      <c r="Q960" s="21"/>
    </row>
    <row r="961" spans="1:17" s="18" customFormat="1" ht="32" x14ac:dyDescent="0.2">
      <c r="A961" s="20">
        <v>377</v>
      </c>
      <c r="B961" s="21" t="s">
        <v>5174</v>
      </c>
      <c r="C961" s="21" t="s">
        <v>4197</v>
      </c>
      <c r="D961" s="21" t="s">
        <v>902</v>
      </c>
      <c r="F961" s="21" t="s">
        <v>9</v>
      </c>
      <c r="G961" s="21" t="s">
        <v>22</v>
      </c>
      <c r="H961" s="21" t="s">
        <v>11</v>
      </c>
      <c r="J961" s="20">
        <v>1514</v>
      </c>
      <c r="K961" s="22" t="s">
        <v>3600</v>
      </c>
      <c r="N961" s="29" t="s">
        <v>7754</v>
      </c>
      <c r="O961" s="21" t="s">
        <v>1495</v>
      </c>
      <c r="P961" s="21" t="s">
        <v>3599</v>
      </c>
      <c r="Q961" s="21"/>
    </row>
    <row r="962" spans="1:17" s="18" customFormat="1" ht="48" x14ac:dyDescent="0.2">
      <c r="A962" s="20">
        <v>247</v>
      </c>
      <c r="B962" s="21" t="s">
        <v>5172</v>
      </c>
      <c r="C962" s="21" t="s">
        <v>4197</v>
      </c>
      <c r="D962" s="21" t="s">
        <v>165</v>
      </c>
      <c r="F962" s="21" t="s">
        <v>9</v>
      </c>
      <c r="G962" s="21" t="s">
        <v>59</v>
      </c>
      <c r="H962" s="21" t="s">
        <v>11</v>
      </c>
      <c r="J962" s="20">
        <v>1514</v>
      </c>
      <c r="K962" s="22" t="s">
        <v>1023</v>
      </c>
      <c r="L962" s="21" t="s">
        <v>24</v>
      </c>
      <c r="N962" s="29" t="s">
        <v>7068</v>
      </c>
      <c r="O962" s="21" t="s">
        <v>149</v>
      </c>
      <c r="P962" s="21" t="s">
        <v>1022</v>
      </c>
      <c r="Q962" s="21"/>
    </row>
    <row r="963" spans="1:17" s="18" customFormat="1" ht="32" x14ac:dyDescent="0.2">
      <c r="A963" s="20">
        <v>390</v>
      </c>
      <c r="B963" s="21" t="s">
        <v>6460</v>
      </c>
      <c r="C963" s="21" t="s">
        <v>4195</v>
      </c>
      <c r="D963" s="21" t="s">
        <v>3717</v>
      </c>
      <c r="E963" s="21" t="s">
        <v>286</v>
      </c>
      <c r="F963" s="21" t="s">
        <v>9</v>
      </c>
      <c r="G963" s="21" t="s">
        <v>22</v>
      </c>
      <c r="H963" s="21" t="s">
        <v>11</v>
      </c>
      <c r="J963" s="20">
        <v>1514</v>
      </c>
      <c r="K963" s="22" t="s">
        <v>3719</v>
      </c>
      <c r="L963" s="21" t="s">
        <v>24</v>
      </c>
      <c r="N963" s="29" t="s">
        <v>7069</v>
      </c>
      <c r="O963" s="21" t="s">
        <v>2097</v>
      </c>
      <c r="P963" s="21" t="s">
        <v>3718</v>
      </c>
      <c r="Q963" s="21"/>
    </row>
    <row r="964" spans="1:17" s="18" customFormat="1" ht="112" x14ac:dyDescent="0.2">
      <c r="A964" s="20">
        <v>904</v>
      </c>
      <c r="B964" s="21" t="s">
        <v>5175</v>
      </c>
      <c r="C964" s="21" t="s">
        <v>4835</v>
      </c>
      <c r="D964" s="21" t="s">
        <v>1169</v>
      </c>
      <c r="E964" s="21" t="s">
        <v>1170</v>
      </c>
      <c r="F964" s="21" t="s">
        <v>9</v>
      </c>
      <c r="G964" s="21" t="s">
        <v>1171</v>
      </c>
      <c r="H964" s="21" t="s">
        <v>47</v>
      </c>
      <c r="I964" s="21" t="s">
        <v>774</v>
      </c>
      <c r="J964" s="20">
        <v>1514</v>
      </c>
      <c r="K964" s="22" t="s">
        <v>1173</v>
      </c>
      <c r="L964" s="21" t="s">
        <v>16</v>
      </c>
      <c r="M964" s="21" t="s">
        <v>1175</v>
      </c>
      <c r="N964" s="29" t="s">
        <v>7070</v>
      </c>
      <c r="O964" s="21" t="s">
        <v>1174</v>
      </c>
      <c r="P964" s="21" t="s">
        <v>1172</v>
      </c>
      <c r="Q964" s="21"/>
    </row>
    <row r="965" spans="1:17" s="18" customFormat="1" ht="32" x14ac:dyDescent="0.2">
      <c r="A965" s="20">
        <v>564</v>
      </c>
      <c r="B965" s="21" t="s">
        <v>6096</v>
      </c>
      <c r="C965" s="21" t="s">
        <v>6068</v>
      </c>
      <c r="D965" s="21" t="s">
        <v>365</v>
      </c>
      <c r="F965" s="21" t="s">
        <v>9</v>
      </c>
      <c r="G965" s="21" t="s">
        <v>22</v>
      </c>
      <c r="H965" s="21" t="s">
        <v>11</v>
      </c>
      <c r="J965" s="20">
        <v>1514</v>
      </c>
      <c r="K965" s="22" t="s">
        <v>2210</v>
      </c>
      <c r="L965" s="18" t="s">
        <v>7072</v>
      </c>
      <c r="N965" s="29" t="s">
        <v>7071</v>
      </c>
      <c r="O965" s="21" t="s">
        <v>280</v>
      </c>
      <c r="P965" s="21" t="s">
        <v>2209</v>
      </c>
      <c r="Q965" s="21"/>
    </row>
    <row r="966" spans="1:17" s="18" customFormat="1" ht="42" x14ac:dyDescent="0.2">
      <c r="A966" s="20">
        <v>204</v>
      </c>
      <c r="B966" s="21" t="s">
        <v>5170</v>
      </c>
      <c r="C966" s="21" t="s">
        <v>4197</v>
      </c>
      <c r="D966" s="21" t="s">
        <v>146</v>
      </c>
      <c r="F966" s="21" t="s">
        <v>9</v>
      </c>
      <c r="G966" s="21" t="s">
        <v>59</v>
      </c>
      <c r="H966" s="21" t="s">
        <v>11</v>
      </c>
      <c r="J966" s="20">
        <v>1514</v>
      </c>
      <c r="K966" s="22" t="s">
        <v>148</v>
      </c>
      <c r="L966" s="21" t="s">
        <v>8</v>
      </c>
      <c r="N966" s="29" t="s">
        <v>7073</v>
      </c>
      <c r="O966" s="21" t="s">
        <v>149</v>
      </c>
      <c r="P966" s="21" t="s">
        <v>147</v>
      </c>
      <c r="Q966" s="21"/>
    </row>
    <row r="967" spans="1:17" s="18" customFormat="1" ht="70" x14ac:dyDescent="0.2">
      <c r="A967" s="20">
        <v>205</v>
      </c>
      <c r="B967" s="21" t="s">
        <v>6101</v>
      </c>
      <c r="C967" s="21" t="s">
        <v>4592</v>
      </c>
      <c r="D967" s="21" t="s">
        <v>887</v>
      </c>
      <c r="F967" s="21" t="s">
        <v>9</v>
      </c>
      <c r="G967" s="21" t="s">
        <v>59</v>
      </c>
      <c r="H967" s="21" t="s">
        <v>11</v>
      </c>
      <c r="J967" s="20">
        <v>1514</v>
      </c>
      <c r="K967" s="22" t="s">
        <v>2228</v>
      </c>
      <c r="L967" s="21" t="s">
        <v>8</v>
      </c>
      <c r="M967" s="18" t="s">
        <v>840</v>
      </c>
      <c r="N967" s="29" t="s">
        <v>7074</v>
      </c>
      <c r="O967" s="21" t="s">
        <v>2229</v>
      </c>
      <c r="P967" s="21" t="s">
        <v>2227</v>
      </c>
      <c r="Q967" s="21"/>
    </row>
    <row r="968" spans="1:17" s="18" customFormat="1" ht="32" x14ac:dyDescent="0.2">
      <c r="A968" s="20">
        <v>391</v>
      </c>
      <c r="B968" s="21" t="s">
        <v>6467</v>
      </c>
      <c r="C968" s="21" t="s">
        <v>5562</v>
      </c>
      <c r="D968" s="21" t="s">
        <v>3743</v>
      </c>
      <c r="E968" s="21" t="s">
        <v>2936</v>
      </c>
      <c r="F968" s="21" t="s">
        <v>9</v>
      </c>
      <c r="G968" s="21" t="s">
        <v>22</v>
      </c>
      <c r="H968" s="21" t="s">
        <v>11</v>
      </c>
      <c r="J968" s="20">
        <v>1514</v>
      </c>
      <c r="K968" s="22" t="s">
        <v>3745</v>
      </c>
      <c r="L968" s="21" t="s">
        <v>8</v>
      </c>
      <c r="N968" s="29" t="s">
        <v>7075</v>
      </c>
      <c r="O968" s="21" t="s">
        <v>2097</v>
      </c>
      <c r="P968" s="21" t="s">
        <v>3744</v>
      </c>
      <c r="Q968" s="21"/>
    </row>
    <row r="969" spans="1:17" s="18" customFormat="1" ht="56" x14ac:dyDescent="0.2">
      <c r="A969" s="20">
        <v>206</v>
      </c>
      <c r="B969" s="21" t="s">
        <v>5171</v>
      </c>
      <c r="C969" s="21" t="s">
        <v>4862</v>
      </c>
      <c r="D969" s="21" t="s">
        <v>202</v>
      </c>
      <c r="E969" s="21" t="s">
        <v>241</v>
      </c>
      <c r="F969" s="21" t="s">
        <v>9</v>
      </c>
      <c r="G969" s="21" t="s">
        <v>59</v>
      </c>
      <c r="H969" s="21" t="s">
        <v>11</v>
      </c>
      <c r="J969" s="20">
        <v>1514</v>
      </c>
      <c r="K969" s="22" t="s">
        <v>243</v>
      </c>
      <c r="L969" s="21" t="s">
        <v>16</v>
      </c>
      <c r="M969" s="21" t="s">
        <v>35</v>
      </c>
      <c r="N969" s="29" t="s">
        <v>7076</v>
      </c>
      <c r="O969" s="21" t="s">
        <v>244</v>
      </c>
      <c r="P969" s="21" t="s">
        <v>242</v>
      </c>
      <c r="Q969" s="21"/>
    </row>
    <row r="970" spans="1:17" s="18" customFormat="1" ht="32" x14ac:dyDescent="0.2">
      <c r="A970" s="20">
        <v>365</v>
      </c>
      <c r="B970" s="21" t="s">
        <v>5173</v>
      </c>
      <c r="C970" s="21" t="s">
        <v>4197</v>
      </c>
      <c r="D970" s="21" t="s">
        <v>320</v>
      </c>
      <c r="E970" s="21" t="s">
        <v>1041</v>
      </c>
      <c r="F970" s="21" t="s">
        <v>9</v>
      </c>
      <c r="G970" s="21" t="s">
        <v>22</v>
      </c>
      <c r="H970" s="21" t="s">
        <v>11</v>
      </c>
      <c r="J970" s="20">
        <v>1514</v>
      </c>
      <c r="K970" s="22" t="s">
        <v>1043</v>
      </c>
      <c r="L970" s="21" t="s">
        <v>24</v>
      </c>
      <c r="N970" s="29" t="s">
        <v>7077</v>
      </c>
      <c r="O970" s="21" t="s">
        <v>592</v>
      </c>
      <c r="P970" s="21" t="s">
        <v>1042</v>
      </c>
      <c r="Q970" s="21"/>
    </row>
    <row r="971" spans="1:17" s="18" customFormat="1" ht="32" x14ac:dyDescent="0.2">
      <c r="A971" s="20">
        <v>392</v>
      </c>
      <c r="B971" s="21" t="s">
        <v>6368</v>
      </c>
      <c r="C971" s="21" t="s">
        <v>4195</v>
      </c>
      <c r="D971" s="21" t="s">
        <v>3264</v>
      </c>
      <c r="E971" s="21" t="s">
        <v>13</v>
      </c>
      <c r="F971" s="21" t="s">
        <v>9</v>
      </c>
      <c r="G971" s="21" t="s">
        <v>22</v>
      </c>
      <c r="H971" s="21" t="s">
        <v>11</v>
      </c>
      <c r="J971" s="20">
        <v>1514</v>
      </c>
      <c r="K971" s="22" t="s">
        <v>1043</v>
      </c>
      <c r="L971" s="21" t="s">
        <v>24</v>
      </c>
      <c r="N971" s="29" t="s">
        <v>7078</v>
      </c>
      <c r="O971" s="21" t="s">
        <v>2097</v>
      </c>
      <c r="P971" s="21" t="s">
        <v>3265</v>
      </c>
      <c r="Q971" s="21"/>
    </row>
    <row r="972" spans="1:17" s="18" customFormat="1" ht="98" x14ac:dyDescent="0.2">
      <c r="A972" s="20">
        <v>907</v>
      </c>
      <c r="B972" s="21" t="s">
        <v>5176</v>
      </c>
      <c r="C972" s="21" t="s">
        <v>4197</v>
      </c>
      <c r="D972" s="21" t="s">
        <v>67</v>
      </c>
      <c r="E972" s="21" t="s">
        <v>49</v>
      </c>
      <c r="F972" s="21" t="s">
        <v>9</v>
      </c>
      <c r="G972" s="21" t="s">
        <v>250</v>
      </c>
      <c r="H972" s="21" t="s">
        <v>11</v>
      </c>
      <c r="J972" s="20">
        <v>1514</v>
      </c>
      <c r="K972" s="22" t="s">
        <v>1702</v>
      </c>
      <c r="L972" s="21" t="s">
        <v>38</v>
      </c>
      <c r="N972" s="29" t="s">
        <v>7080</v>
      </c>
      <c r="O972" s="85" t="s">
        <v>8734</v>
      </c>
      <c r="P972" s="21" t="s">
        <v>1701</v>
      </c>
      <c r="Q972" s="21"/>
    </row>
    <row r="973" spans="1:17" s="18" customFormat="1" ht="98" x14ac:dyDescent="0.2">
      <c r="A973" s="20">
        <v>1285</v>
      </c>
      <c r="B973" s="21" t="s">
        <v>5836</v>
      </c>
      <c r="C973" s="21" t="s">
        <v>4246</v>
      </c>
      <c r="D973" s="21" t="s">
        <v>67</v>
      </c>
      <c r="E973" s="21" t="s">
        <v>49</v>
      </c>
      <c r="F973" s="21" t="s">
        <v>9</v>
      </c>
      <c r="G973" s="21" t="s">
        <v>250</v>
      </c>
      <c r="H973" s="21" t="s">
        <v>11</v>
      </c>
      <c r="J973" s="20">
        <v>1514</v>
      </c>
      <c r="K973" s="22" t="s">
        <v>1702</v>
      </c>
      <c r="L973" s="21" t="s">
        <v>38</v>
      </c>
      <c r="N973" s="29" t="s">
        <v>7079</v>
      </c>
      <c r="O973" s="21" t="s">
        <v>1703</v>
      </c>
      <c r="P973" s="21" t="s">
        <v>1701</v>
      </c>
    </row>
    <row r="974" spans="1:17" s="18" customFormat="1" ht="56" x14ac:dyDescent="0.2">
      <c r="A974" s="20">
        <v>207</v>
      </c>
      <c r="B974" s="21" t="s">
        <v>6445</v>
      </c>
      <c r="C974" s="21" t="s">
        <v>4627</v>
      </c>
      <c r="D974" s="21" t="s">
        <v>872</v>
      </c>
      <c r="F974" s="21" t="s">
        <v>9</v>
      </c>
      <c r="G974" s="21" t="s">
        <v>59</v>
      </c>
      <c r="H974" s="21" t="s">
        <v>11</v>
      </c>
      <c r="J974" s="20">
        <v>1514</v>
      </c>
      <c r="K974" s="22" t="s">
        <v>3640</v>
      </c>
      <c r="L974" s="21" t="s">
        <v>16</v>
      </c>
      <c r="N974" s="29" t="s">
        <v>7081</v>
      </c>
      <c r="O974" s="21" t="s">
        <v>244</v>
      </c>
      <c r="P974" s="21" t="s">
        <v>3639</v>
      </c>
      <c r="Q974" s="21"/>
    </row>
    <row r="975" spans="1:17" s="18" customFormat="1" ht="56" x14ac:dyDescent="0.2">
      <c r="A975" s="20">
        <v>208</v>
      </c>
      <c r="B975" s="21" t="s">
        <v>5919</v>
      </c>
      <c r="C975" s="21" t="s">
        <v>4592</v>
      </c>
      <c r="D975" s="21" t="s">
        <v>1475</v>
      </c>
      <c r="F975" s="21" t="s">
        <v>9</v>
      </c>
      <c r="G975" s="21" t="s">
        <v>59</v>
      </c>
      <c r="H975" s="21" t="s">
        <v>11</v>
      </c>
      <c r="J975" s="20">
        <v>1514</v>
      </c>
      <c r="K975" s="22" t="s">
        <v>1477</v>
      </c>
      <c r="L975" s="21" t="s">
        <v>8</v>
      </c>
      <c r="N975" s="29" t="s">
        <v>7082</v>
      </c>
      <c r="O975" s="21" t="s">
        <v>1478</v>
      </c>
      <c r="P975" s="21" t="s">
        <v>1476</v>
      </c>
    </row>
    <row r="976" spans="1:17" s="18" customFormat="1" ht="112" x14ac:dyDescent="0.2">
      <c r="A976" s="20">
        <v>1720</v>
      </c>
      <c r="B976" s="21" t="s">
        <v>5180</v>
      </c>
      <c r="C976" s="21" t="s">
        <v>4232</v>
      </c>
      <c r="D976" s="21" t="s">
        <v>518</v>
      </c>
      <c r="E976" s="21" t="s">
        <v>1977</v>
      </c>
      <c r="F976" s="21" t="s">
        <v>9</v>
      </c>
      <c r="G976" s="21" t="s">
        <v>187</v>
      </c>
      <c r="H976" s="21" t="s">
        <v>11</v>
      </c>
      <c r="J976" s="20">
        <v>1514</v>
      </c>
      <c r="K976" s="22" t="s">
        <v>5182</v>
      </c>
      <c r="L976" s="18" t="s">
        <v>8</v>
      </c>
      <c r="M976" s="18" t="s">
        <v>446</v>
      </c>
      <c r="N976" s="29" t="s">
        <v>8435</v>
      </c>
      <c r="O976" s="21" t="s">
        <v>5183</v>
      </c>
      <c r="P976" s="21" t="s">
        <v>5181</v>
      </c>
    </row>
    <row r="977" spans="1:17" s="18" customFormat="1" ht="256" x14ac:dyDescent="0.2">
      <c r="A977" s="20">
        <v>1450</v>
      </c>
      <c r="B977" s="21" t="s">
        <v>6137</v>
      </c>
      <c r="C977" s="21" t="s">
        <v>6138</v>
      </c>
      <c r="D977" s="21" t="s">
        <v>67</v>
      </c>
      <c r="E977" s="21" t="s">
        <v>2370</v>
      </c>
      <c r="F977" s="21" t="s">
        <v>9</v>
      </c>
      <c r="G977" s="55" t="s">
        <v>8233</v>
      </c>
      <c r="H977" s="21" t="s">
        <v>11</v>
      </c>
      <c r="J977" s="20">
        <v>1514</v>
      </c>
      <c r="K977" s="22" t="s">
        <v>2372</v>
      </c>
      <c r="L977" s="21" t="s">
        <v>8</v>
      </c>
      <c r="N977" s="29" t="s">
        <v>8436</v>
      </c>
      <c r="O977" s="85" t="s">
        <v>8752</v>
      </c>
      <c r="P977" s="21" t="s">
        <v>2371</v>
      </c>
      <c r="Q977" s="21"/>
    </row>
    <row r="978" spans="1:17" s="18" customFormat="1" ht="112" x14ac:dyDescent="0.2">
      <c r="A978" s="20">
        <v>1662</v>
      </c>
      <c r="B978" s="21" t="s">
        <v>6215</v>
      </c>
      <c r="C978" s="21" t="s">
        <v>4232</v>
      </c>
      <c r="F978" s="21" t="s">
        <v>9</v>
      </c>
      <c r="G978" s="21" t="s">
        <v>5177</v>
      </c>
      <c r="H978" s="21" t="s">
        <v>47</v>
      </c>
      <c r="J978" s="20">
        <v>1514</v>
      </c>
      <c r="N978" s="29" t="s">
        <v>8437</v>
      </c>
      <c r="O978" s="21" t="s">
        <v>5179</v>
      </c>
      <c r="P978" s="21" t="s">
        <v>5178</v>
      </c>
      <c r="Q978" s="21"/>
    </row>
    <row r="979" spans="1:17" s="18" customFormat="1" ht="84" x14ac:dyDescent="0.2">
      <c r="A979" s="20">
        <v>1845</v>
      </c>
      <c r="B979" s="21" t="s">
        <v>6624</v>
      </c>
      <c r="C979" s="21" t="s">
        <v>4232</v>
      </c>
      <c r="D979" s="21" t="s">
        <v>6625</v>
      </c>
      <c r="E979" s="21" t="s">
        <v>265</v>
      </c>
      <c r="F979" s="21" t="s">
        <v>9</v>
      </c>
      <c r="G979" s="21" t="s">
        <v>6626</v>
      </c>
      <c r="H979" s="21" t="s">
        <v>47</v>
      </c>
      <c r="I979" s="21" t="s">
        <v>360</v>
      </c>
      <c r="J979" s="20">
        <v>1515</v>
      </c>
      <c r="K979" s="22" t="s">
        <v>6627</v>
      </c>
      <c r="L979" s="21" t="s">
        <v>16</v>
      </c>
      <c r="N979" s="29" t="s">
        <v>8438</v>
      </c>
      <c r="O979" s="21" t="s">
        <v>6628</v>
      </c>
      <c r="P979" s="21" t="s">
        <v>6629</v>
      </c>
      <c r="Q979" s="21"/>
    </row>
    <row r="980" spans="1:17" s="18" customFormat="1" ht="32" x14ac:dyDescent="0.2">
      <c r="A980" s="20">
        <v>393</v>
      </c>
      <c r="B980" s="21" t="s">
        <v>5720</v>
      </c>
      <c r="C980" s="21" t="s">
        <v>4195</v>
      </c>
      <c r="D980" s="21" t="s">
        <v>2126</v>
      </c>
      <c r="F980" s="21" t="s">
        <v>9</v>
      </c>
      <c r="G980" s="21" t="s">
        <v>22</v>
      </c>
      <c r="H980" s="21" t="s">
        <v>11</v>
      </c>
      <c r="J980" s="20">
        <v>1515</v>
      </c>
      <c r="K980" s="22" t="s">
        <v>2301</v>
      </c>
      <c r="L980" s="21" t="s">
        <v>8</v>
      </c>
      <c r="N980" s="29" t="s">
        <v>7085</v>
      </c>
      <c r="O980" s="21" t="s">
        <v>2097</v>
      </c>
      <c r="P980" s="21" t="s">
        <v>2300</v>
      </c>
      <c r="Q980" s="21"/>
    </row>
    <row r="981" spans="1:17" s="18" customFormat="1" ht="48" x14ac:dyDescent="0.2">
      <c r="A981" s="20">
        <v>359</v>
      </c>
      <c r="B981" s="21" t="s">
        <v>4634</v>
      </c>
      <c r="C981" s="21" t="s">
        <v>4195</v>
      </c>
      <c r="D981" s="21" t="s">
        <v>3117</v>
      </c>
      <c r="F981" s="21" t="s">
        <v>9</v>
      </c>
      <c r="G981" s="21" t="s">
        <v>22</v>
      </c>
      <c r="H981" s="21" t="s">
        <v>11</v>
      </c>
      <c r="J981" s="20">
        <v>1515</v>
      </c>
      <c r="K981" s="22" t="s">
        <v>3119</v>
      </c>
      <c r="L981" s="21" t="s">
        <v>8</v>
      </c>
      <c r="N981" s="29" t="s">
        <v>7086</v>
      </c>
      <c r="O981" s="21" t="s">
        <v>1073</v>
      </c>
      <c r="P981" s="21" t="s">
        <v>3118</v>
      </c>
      <c r="Q981" s="21"/>
    </row>
    <row r="982" spans="1:17" s="18" customFormat="1" ht="56" x14ac:dyDescent="0.2">
      <c r="A982" s="20">
        <v>209</v>
      </c>
      <c r="B982" s="21" t="s">
        <v>4834</v>
      </c>
      <c r="C982" s="21" t="s">
        <v>4835</v>
      </c>
      <c r="D982" s="21" t="s">
        <v>2098</v>
      </c>
      <c r="F982" s="21" t="s">
        <v>9</v>
      </c>
      <c r="G982" s="21" t="s">
        <v>59</v>
      </c>
      <c r="H982" s="21" t="s">
        <v>11</v>
      </c>
      <c r="J982" s="20">
        <v>1515</v>
      </c>
      <c r="K982" s="22" t="s">
        <v>3148</v>
      </c>
      <c r="L982" s="21" t="s">
        <v>8</v>
      </c>
      <c r="M982" s="21" t="s">
        <v>446</v>
      </c>
      <c r="N982" s="29" t="s">
        <v>7087</v>
      </c>
      <c r="O982" s="21" t="s">
        <v>1491</v>
      </c>
      <c r="P982" s="21" t="s">
        <v>3147</v>
      </c>
      <c r="Q982" s="21"/>
    </row>
    <row r="983" spans="1:17" s="18" customFormat="1" ht="56" x14ac:dyDescent="0.2">
      <c r="A983" s="20">
        <v>225</v>
      </c>
      <c r="B983" s="21" t="s">
        <v>4852</v>
      </c>
      <c r="C983" s="21" t="s">
        <v>4197</v>
      </c>
      <c r="D983" s="21" t="s">
        <v>1935</v>
      </c>
      <c r="F983" s="21" t="s">
        <v>9</v>
      </c>
      <c r="G983" s="21" t="s">
        <v>59</v>
      </c>
      <c r="H983" s="21" t="s">
        <v>11</v>
      </c>
      <c r="J983" s="20">
        <v>1515</v>
      </c>
      <c r="K983" s="22" t="s">
        <v>1937</v>
      </c>
      <c r="L983" s="21" t="s">
        <v>8</v>
      </c>
      <c r="N983" s="29" t="s">
        <v>7088</v>
      </c>
      <c r="O983" s="21" t="s">
        <v>405</v>
      </c>
      <c r="P983" s="21" t="s">
        <v>1936</v>
      </c>
      <c r="Q983" s="21"/>
    </row>
    <row r="984" spans="1:17" s="18" customFormat="1" ht="32" x14ac:dyDescent="0.2">
      <c r="A984" s="20">
        <v>307</v>
      </c>
      <c r="B984" s="21" t="s">
        <v>6212</v>
      </c>
      <c r="C984" s="21" t="s">
        <v>4246</v>
      </c>
      <c r="D984" s="21" t="s">
        <v>1425</v>
      </c>
      <c r="F984" s="21" t="s">
        <v>9</v>
      </c>
      <c r="G984" s="21" t="s">
        <v>22</v>
      </c>
      <c r="H984" s="21" t="s">
        <v>11</v>
      </c>
      <c r="J984" s="20">
        <v>1515</v>
      </c>
      <c r="K984" s="22" t="s">
        <v>2680</v>
      </c>
      <c r="L984" s="21" t="s">
        <v>24</v>
      </c>
      <c r="N984" s="29" t="s">
        <v>7089</v>
      </c>
      <c r="O984" s="21" t="s">
        <v>1472</v>
      </c>
      <c r="P984" s="21" t="s">
        <v>2679</v>
      </c>
    </row>
    <row r="985" spans="1:17" s="18" customFormat="1" ht="56" x14ac:dyDescent="0.2">
      <c r="A985" s="20">
        <v>226</v>
      </c>
      <c r="B985" s="21" t="s">
        <v>4834</v>
      </c>
      <c r="C985" s="21" t="s">
        <v>6338</v>
      </c>
      <c r="D985" s="21" t="s">
        <v>3157</v>
      </c>
      <c r="F985" s="21" t="s">
        <v>9</v>
      </c>
      <c r="G985" s="21" t="s">
        <v>59</v>
      </c>
      <c r="H985" s="21" t="s">
        <v>11</v>
      </c>
      <c r="J985" s="20">
        <v>1515</v>
      </c>
      <c r="K985" s="22" t="s">
        <v>3159</v>
      </c>
      <c r="L985" s="21" t="s">
        <v>8</v>
      </c>
      <c r="M985" s="18" t="s">
        <v>446</v>
      </c>
      <c r="N985" s="29" t="s">
        <v>7090</v>
      </c>
      <c r="O985" s="21" t="s">
        <v>3160</v>
      </c>
      <c r="P985" s="21" t="s">
        <v>3158</v>
      </c>
      <c r="Q985" s="21"/>
    </row>
    <row r="986" spans="1:17" s="18" customFormat="1" ht="70" x14ac:dyDescent="0.2">
      <c r="A986" s="20">
        <v>905</v>
      </c>
      <c r="B986" s="21" t="s">
        <v>5189</v>
      </c>
      <c r="C986" s="21" t="s">
        <v>5026</v>
      </c>
      <c r="D986" s="21" t="s">
        <v>518</v>
      </c>
      <c r="E986" s="21" t="s">
        <v>49</v>
      </c>
      <c r="F986" s="21" t="s">
        <v>9</v>
      </c>
      <c r="G986" s="21" t="s">
        <v>187</v>
      </c>
      <c r="H986" s="21" t="s">
        <v>11</v>
      </c>
      <c r="J986" s="20">
        <v>1515</v>
      </c>
      <c r="K986" s="22" t="s">
        <v>845</v>
      </c>
      <c r="L986" s="21" t="s">
        <v>8</v>
      </c>
      <c r="N986" s="29" t="s">
        <v>7091</v>
      </c>
      <c r="O986" s="21" t="s">
        <v>846</v>
      </c>
      <c r="P986" s="21" t="s">
        <v>844</v>
      </c>
      <c r="Q986" s="21"/>
    </row>
    <row r="987" spans="1:17" s="18" customFormat="1" ht="112" x14ac:dyDescent="0.2">
      <c r="A987" s="20">
        <v>1846</v>
      </c>
      <c r="B987" s="21" t="s">
        <v>6132</v>
      </c>
      <c r="C987" s="21" t="s">
        <v>6136</v>
      </c>
      <c r="D987" s="21" t="s">
        <v>301</v>
      </c>
      <c r="E987" s="21" t="s">
        <v>108</v>
      </c>
      <c r="F987" s="21" t="s">
        <v>9</v>
      </c>
      <c r="G987" s="21" t="s">
        <v>6601</v>
      </c>
      <c r="H987" s="21" t="s">
        <v>47</v>
      </c>
      <c r="I987" s="21" t="s">
        <v>432</v>
      </c>
      <c r="J987" s="20">
        <v>1515</v>
      </c>
      <c r="K987" s="22" t="s">
        <v>6602</v>
      </c>
      <c r="L987" s="21" t="s">
        <v>16</v>
      </c>
      <c r="N987" s="29" t="s">
        <v>7092</v>
      </c>
      <c r="O987" s="85" t="s">
        <v>8750</v>
      </c>
      <c r="P987" s="21" t="s">
        <v>6603</v>
      </c>
      <c r="Q987" s="21"/>
    </row>
    <row r="988" spans="1:17" s="18" customFormat="1" ht="32" x14ac:dyDescent="0.2">
      <c r="A988" s="20">
        <v>562</v>
      </c>
      <c r="B988" s="21" t="s">
        <v>5185</v>
      </c>
      <c r="C988" s="21" t="s">
        <v>4246</v>
      </c>
      <c r="D988" s="21" t="s">
        <v>320</v>
      </c>
      <c r="E988" s="21" t="s">
        <v>28</v>
      </c>
      <c r="F988" s="21" t="s">
        <v>9</v>
      </c>
      <c r="G988" s="21" t="s">
        <v>22</v>
      </c>
      <c r="H988" s="21" t="s">
        <v>11</v>
      </c>
      <c r="J988" s="20">
        <v>1515</v>
      </c>
      <c r="K988" s="22" t="s">
        <v>1355</v>
      </c>
      <c r="L988" s="21" t="s">
        <v>24</v>
      </c>
      <c r="N988" s="29" t="s">
        <v>7093</v>
      </c>
      <c r="O988" s="21" t="s">
        <v>280</v>
      </c>
      <c r="P988" s="21" t="s">
        <v>1354</v>
      </c>
      <c r="Q988" s="21"/>
    </row>
    <row r="989" spans="1:17" s="18" customFormat="1" ht="126" x14ac:dyDescent="0.2">
      <c r="A989" s="20">
        <v>903</v>
      </c>
      <c r="B989" s="21" t="s">
        <v>5188</v>
      </c>
      <c r="C989" s="21" t="s">
        <v>4197</v>
      </c>
      <c r="D989" s="21" t="s">
        <v>130</v>
      </c>
      <c r="E989" s="21" t="s">
        <v>265</v>
      </c>
      <c r="F989" s="21" t="s">
        <v>9</v>
      </c>
      <c r="G989" s="21" t="s">
        <v>8222</v>
      </c>
      <c r="H989" s="21" t="s">
        <v>11</v>
      </c>
      <c r="J989" s="20">
        <v>1515</v>
      </c>
      <c r="K989" s="22" t="s">
        <v>1648</v>
      </c>
      <c r="L989" s="21" t="s">
        <v>8</v>
      </c>
      <c r="M989" s="21" t="s">
        <v>54</v>
      </c>
      <c r="N989" s="29" t="s">
        <v>7094</v>
      </c>
      <c r="O989" s="21" t="s">
        <v>1649</v>
      </c>
      <c r="P989" s="21" t="s">
        <v>1647</v>
      </c>
      <c r="Q989" s="21"/>
    </row>
    <row r="990" spans="1:17" s="18" customFormat="1" ht="32" x14ac:dyDescent="0.2">
      <c r="A990" s="20">
        <v>563</v>
      </c>
      <c r="B990" s="21" t="s">
        <v>6449</v>
      </c>
      <c r="C990" s="21" t="s">
        <v>4232</v>
      </c>
      <c r="D990" s="21" t="s">
        <v>3670</v>
      </c>
      <c r="E990" s="21" t="s">
        <v>21</v>
      </c>
      <c r="F990" s="21" t="s">
        <v>9</v>
      </c>
      <c r="G990" s="21" t="s">
        <v>22</v>
      </c>
      <c r="H990" s="21" t="s">
        <v>11</v>
      </c>
      <c r="J990" s="20">
        <v>1515</v>
      </c>
      <c r="K990" s="22" t="s">
        <v>279</v>
      </c>
      <c r="L990" s="21" t="s">
        <v>24</v>
      </c>
      <c r="N990" s="29" t="s">
        <v>7095</v>
      </c>
      <c r="O990" s="21" t="s">
        <v>280</v>
      </c>
      <c r="P990" s="21" t="s">
        <v>3671</v>
      </c>
      <c r="Q990" s="21"/>
    </row>
    <row r="991" spans="1:17" s="18" customFormat="1" ht="32" x14ac:dyDescent="0.2">
      <c r="A991" s="20">
        <v>565</v>
      </c>
      <c r="B991" s="21" t="s">
        <v>4775</v>
      </c>
      <c r="C991" s="21" t="s">
        <v>4197</v>
      </c>
      <c r="D991" s="21" t="s">
        <v>276</v>
      </c>
      <c r="E991" s="21" t="s">
        <v>277</v>
      </c>
      <c r="F991" s="21" t="s">
        <v>9</v>
      </c>
      <c r="G991" s="21" t="s">
        <v>22</v>
      </c>
      <c r="H991" s="21" t="s">
        <v>11</v>
      </c>
      <c r="J991" s="20">
        <v>1515</v>
      </c>
      <c r="K991" s="22" t="s">
        <v>279</v>
      </c>
      <c r="L991" s="21" t="s">
        <v>24</v>
      </c>
      <c r="N991" s="29" t="s">
        <v>7096</v>
      </c>
      <c r="O991" s="21" t="s">
        <v>280</v>
      </c>
      <c r="P991" s="21" t="s">
        <v>278</v>
      </c>
      <c r="Q991" s="21"/>
    </row>
    <row r="992" spans="1:17" s="18" customFormat="1" ht="56" x14ac:dyDescent="0.2">
      <c r="A992" s="20">
        <v>210</v>
      </c>
      <c r="B992" s="21" t="s">
        <v>6496</v>
      </c>
      <c r="C992" s="21" t="s">
        <v>5958</v>
      </c>
      <c r="D992" s="21" t="s">
        <v>3836</v>
      </c>
      <c r="F992" s="21" t="s">
        <v>9</v>
      </c>
      <c r="G992" s="21" t="s">
        <v>59</v>
      </c>
      <c r="H992" s="21" t="s">
        <v>11</v>
      </c>
      <c r="J992" s="20">
        <v>1515</v>
      </c>
      <c r="K992" s="22" t="s">
        <v>3838</v>
      </c>
      <c r="L992" s="21" t="s">
        <v>8</v>
      </c>
      <c r="N992" s="29" t="s">
        <v>7097</v>
      </c>
      <c r="O992" s="21" t="s">
        <v>1491</v>
      </c>
      <c r="P992" s="21" t="s">
        <v>3837</v>
      </c>
      <c r="Q992" s="21"/>
    </row>
    <row r="993" spans="1:17" s="18" customFormat="1" ht="32" x14ac:dyDescent="0.2">
      <c r="A993" s="20">
        <v>567</v>
      </c>
      <c r="B993" s="21" t="s">
        <v>5186</v>
      </c>
      <c r="C993" s="21" t="s">
        <v>4197</v>
      </c>
      <c r="F993" s="21" t="s">
        <v>9</v>
      </c>
      <c r="G993" s="21" t="s">
        <v>22</v>
      </c>
      <c r="H993" s="21" t="s">
        <v>11</v>
      </c>
      <c r="J993" s="20">
        <v>1515</v>
      </c>
      <c r="K993" s="22" t="s">
        <v>4066</v>
      </c>
      <c r="N993" s="29" t="s">
        <v>7098</v>
      </c>
      <c r="O993" s="21" t="s">
        <v>538</v>
      </c>
      <c r="P993" s="21" t="s">
        <v>4065</v>
      </c>
      <c r="Q993" s="21"/>
    </row>
    <row r="994" spans="1:17" s="18" customFormat="1" ht="32" x14ac:dyDescent="0.2">
      <c r="A994" s="20">
        <v>570</v>
      </c>
      <c r="B994" s="21" t="s">
        <v>4199</v>
      </c>
      <c r="C994" s="21" t="s">
        <v>4199</v>
      </c>
      <c r="D994" s="21" t="s">
        <v>534</v>
      </c>
      <c r="E994" s="21" t="s">
        <v>535</v>
      </c>
      <c r="F994" s="21" t="s">
        <v>9</v>
      </c>
      <c r="G994" s="21" t="s">
        <v>22</v>
      </c>
      <c r="H994" s="21" t="s">
        <v>11</v>
      </c>
      <c r="J994" s="20">
        <v>1515</v>
      </c>
      <c r="K994" s="22" t="s">
        <v>537</v>
      </c>
      <c r="L994" s="21" t="s">
        <v>24</v>
      </c>
      <c r="N994" s="29" t="s">
        <v>7099</v>
      </c>
      <c r="O994" s="21" t="s">
        <v>538</v>
      </c>
      <c r="P994" s="21" t="s">
        <v>536</v>
      </c>
      <c r="Q994" s="21"/>
    </row>
    <row r="995" spans="1:17" s="18" customFormat="1" ht="42" x14ac:dyDescent="0.2">
      <c r="A995" s="20">
        <v>211</v>
      </c>
      <c r="B995" s="21" t="s">
        <v>5923</v>
      </c>
      <c r="C995" s="21" t="s">
        <v>4195</v>
      </c>
      <c r="F995" s="21" t="s">
        <v>9</v>
      </c>
      <c r="G995" s="21" t="s">
        <v>59</v>
      </c>
      <c r="H995" s="21" t="s">
        <v>11</v>
      </c>
      <c r="J995" s="20">
        <v>1515</v>
      </c>
      <c r="K995" s="22" t="s">
        <v>1490</v>
      </c>
      <c r="L995" s="21" t="s">
        <v>16</v>
      </c>
      <c r="N995" s="29" t="s">
        <v>7100</v>
      </c>
      <c r="O995" s="21" t="s">
        <v>1491</v>
      </c>
      <c r="P995" s="21" t="s">
        <v>1489</v>
      </c>
      <c r="Q995" s="21"/>
    </row>
    <row r="996" spans="1:17" s="18" customFormat="1" ht="56" x14ac:dyDescent="0.2">
      <c r="A996" s="20">
        <v>212</v>
      </c>
      <c r="B996" s="21" t="s">
        <v>6108</v>
      </c>
      <c r="C996" s="21" t="s">
        <v>4246</v>
      </c>
      <c r="D996" s="21" t="s">
        <v>2245</v>
      </c>
      <c r="E996" s="21" t="s">
        <v>237</v>
      </c>
      <c r="F996" s="21" t="s">
        <v>9</v>
      </c>
      <c r="G996" s="21" t="s">
        <v>59</v>
      </c>
      <c r="H996" s="21" t="s">
        <v>11</v>
      </c>
      <c r="J996" s="20">
        <v>1515</v>
      </c>
      <c r="K996" s="22" t="s">
        <v>2247</v>
      </c>
      <c r="L996" s="21" t="s">
        <v>8</v>
      </c>
      <c r="N996" s="29" t="s">
        <v>7101</v>
      </c>
      <c r="O996" s="21" t="s">
        <v>1080</v>
      </c>
      <c r="P996" s="21" t="s">
        <v>2246</v>
      </c>
      <c r="Q996" s="21"/>
    </row>
    <row r="997" spans="1:17" s="18" customFormat="1" ht="56" x14ac:dyDescent="0.2">
      <c r="A997" s="20">
        <v>213</v>
      </c>
      <c r="B997" s="21" t="s">
        <v>6108</v>
      </c>
      <c r="C997" s="21" t="s">
        <v>4283</v>
      </c>
      <c r="D997" s="21" t="s">
        <v>2245</v>
      </c>
      <c r="F997" s="21" t="s">
        <v>9</v>
      </c>
      <c r="G997" s="21" t="s">
        <v>59</v>
      </c>
      <c r="H997" s="21" t="s">
        <v>11</v>
      </c>
      <c r="J997" s="20">
        <v>1515</v>
      </c>
      <c r="K997" s="22" t="s">
        <v>2247</v>
      </c>
      <c r="L997" s="21" t="s">
        <v>8</v>
      </c>
      <c r="N997" s="29" t="s">
        <v>7101</v>
      </c>
      <c r="O997" s="21" t="s">
        <v>1080</v>
      </c>
      <c r="P997" s="21" t="s">
        <v>2246</v>
      </c>
    </row>
    <row r="998" spans="1:17" s="18" customFormat="1" ht="42" x14ac:dyDescent="0.2">
      <c r="A998" s="20">
        <v>214</v>
      </c>
      <c r="B998" s="21" t="s">
        <v>5184</v>
      </c>
      <c r="C998" s="21" t="s">
        <v>4199</v>
      </c>
      <c r="D998" s="21" t="s">
        <v>1077</v>
      </c>
      <c r="E998" s="21" t="s">
        <v>286</v>
      </c>
      <c r="F998" s="21" t="s">
        <v>9</v>
      </c>
      <c r="G998" s="21" t="s">
        <v>59</v>
      </c>
      <c r="H998" s="21" t="s">
        <v>11</v>
      </c>
      <c r="J998" s="20">
        <v>1515</v>
      </c>
      <c r="K998" s="22" t="s">
        <v>1079</v>
      </c>
      <c r="L998" s="21" t="s">
        <v>4352</v>
      </c>
      <c r="N998" s="29" t="s">
        <v>7102</v>
      </c>
      <c r="O998" s="21" t="s">
        <v>1080</v>
      </c>
      <c r="P998" s="21" t="s">
        <v>1078</v>
      </c>
      <c r="Q998" s="21"/>
    </row>
    <row r="999" spans="1:17" s="18" customFormat="1" ht="70" x14ac:dyDescent="0.2">
      <c r="A999" s="20">
        <v>215</v>
      </c>
      <c r="B999" s="21" t="s">
        <v>6036</v>
      </c>
      <c r="C999" s="21" t="s">
        <v>4685</v>
      </c>
      <c r="D999" s="21" t="s">
        <v>1961</v>
      </c>
      <c r="F999" s="21" t="s">
        <v>9</v>
      </c>
      <c r="G999" s="21" t="s">
        <v>59</v>
      </c>
      <c r="H999" s="21" t="s">
        <v>11</v>
      </c>
      <c r="J999" s="20">
        <v>1515</v>
      </c>
      <c r="K999" s="22" t="s">
        <v>1963</v>
      </c>
      <c r="L999" s="21" t="s">
        <v>8</v>
      </c>
      <c r="N999" s="29" t="s">
        <v>7755</v>
      </c>
      <c r="O999" s="21" t="s">
        <v>1964</v>
      </c>
      <c r="P999" s="21" t="s">
        <v>1962</v>
      </c>
      <c r="Q999" s="21"/>
    </row>
    <row r="1000" spans="1:17" s="18" customFormat="1" ht="32" x14ac:dyDescent="0.2">
      <c r="A1000" s="20">
        <v>216</v>
      </c>
      <c r="B1000" s="21" t="s">
        <v>4885</v>
      </c>
      <c r="C1000" s="21" t="s">
        <v>4195</v>
      </c>
      <c r="D1000" s="21" t="s">
        <v>320</v>
      </c>
      <c r="E1000" s="21" t="s">
        <v>13</v>
      </c>
      <c r="F1000" s="21" t="s">
        <v>9</v>
      </c>
      <c r="G1000" s="21" t="s">
        <v>59</v>
      </c>
      <c r="H1000" s="21" t="s">
        <v>11</v>
      </c>
      <c r="J1000" s="20">
        <v>1515</v>
      </c>
      <c r="K1000" s="22" t="s">
        <v>322</v>
      </c>
      <c r="L1000" s="21" t="s">
        <v>24</v>
      </c>
      <c r="N1000" s="29" t="s">
        <v>7103</v>
      </c>
      <c r="O1000" s="21" t="s">
        <v>323</v>
      </c>
      <c r="P1000" s="21" t="s">
        <v>321</v>
      </c>
    </row>
    <row r="1001" spans="1:17" s="18" customFormat="1" ht="32" x14ac:dyDescent="0.2">
      <c r="A1001" s="20">
        <v>568</v>
      </c>
      <c r="B1001" s="21" t="s">
        <v>5187</v>
      </c>
      <c r="C1001" s="21" t="s">
        <v>4197</v>
      </c>
      <c r="D1001" s="21" t="s">
        <v>3044</v>
      </c>
      <c r="F1001" s="21" t="s">
        <v>9</v>
      </c>
      <c r="G1001" s="21" t="s">
        <v>22</v>
      </c>
      <c r="H1001" s="21" t="s">
        <v>11</v>
      </c>
      <c r="J1001" s="20">
        <v>1515</v>
      </c>
      <c r="K1001" s="22" t="s">
        <v>322</v>
      </c>
      <c r="L1001" s="21" t="s">
        <v>8</v>
      </c>
      <c r="N1001" s="29" t="s">
        <v>7104</v>
      </c>
      <c r="O1001" s="21" t="s">
        <v>538</v>
      </c>
      <c r="P1001" s="21" t="s">
        <v>3045</v>
      </c>
      <c r="Q1001" s="21"/>
    </row>
    <row r="1002" spans="1:17" s="18" customFormat="1" ht="32" x14ac:dyDescent="0.2">
      <c r="A1002" s="20">
        <v>569</v>
      </c>
      <c r="B1002" s="21" t="s">
        <v>5187</v>
      </c>
      <c r="C1002" s="21" t="s">
        <v>4195</v>
      </c>
      <c r="D1002" s="21" t="s">
        <v>3044</v>
      </c>
      <c r="F1002" s="21" t="s">
        <v>9</v>
      </c>
      <c r="G1002" s="21" t="s">
        <v>22</v>
      </c>
      <c r="H1002" s="21" t="s">
        <v>11</v>
      </c>
      <c r="J1002" s="20">
        <v>1515</v>
      </c>
      <c r="K1002" s="22" t="s">
        <v>322</v>
      </c>
      <c r="L1002" s="21" t="s">
        <v>8</v>
      </c>
      <c r="N1002" s="29" t="s">
        <v>7104</v>
      </c>
      <c r="O1002" s="21" t="s">
        <v>538</v>
      </c>
      <c r="P1002" s="21" t="s">
        <v>3045</v>
      </c>
      <c r="Q1002" s="21"/>
    </row>
    <row r="1003" spans="1:17" s="18" customFormat="1" ht="64" x14ac:dyDescent="0.2">
      <c r="A1003" s="20">
        <v>217</v>
      </c>
      <c r="B1003" s="21" t="s">
        <v>4654</v>
      </c>
      <c r="C1003" s="21" t="s">
        <v>4195</v>
      </c>
      <c r="D1003" s="21" t="s">
        <v>877</v>
      </c>
      <c r="F1003" s="21" t="s">
        <v>9</v>
      </c>
      <c r="G1003" s="21" t="s">
        <v>59</v>
      </c>
      <c r="H1003" s="21" t="s">
        <v>11</v>
      </c>
      <c r="J1003" s="20">
        <v>1515</v>
      </c>
      <c r="K1003" s="22" t="s">
        <v>879</v>
      </c>
      <c r="L1003" s="21" t="s">
        <v>8</v>
      </c>
      <c r="N1003" s="29" t="s">
        <v>7105</v>
      </c>
      <c r="O1003" s="21" t="s">
        <v>323</v>
      </c>
      <c r="P1003" s="21" t="s">
        <v>878</v>
      </c>
      <c r="Q1003" s="21"/>
    </row>
    <row r="1004" spans="1:17" s="18" customFormat="1" ht="32" x14ac:dyDescent="0.2">
      <c r="A1004" s="20">
        <v>218</v>
      </c>
      <c r="B1004" s="21" t="s">
        <v>4634</v>
      </c>
      <c r="C1004" s="21" t="s">
        <v>4197</v>
      </c>
      <c r="D1004" s="21" t="s">
        <v>202</v>
      </c>
      <c r="F1004" s="21" t="s">
        <v>9</v>
      </c>
      <c r="G1004" s="21" t="s">
        <v>59</v>
      </c>
      <c r="H1004" s="21" t="s">
        <v>11</v>
      </c>
      <c r="J1004" s="20">
        <v>1515</v>
      </c>
      <c r="K1004" s="22" t="s">
        <v>3111</v>
      </c>
      <c r="L1004" s="21" t="s">
        <v>24</v>
      </c>
      <c r="N1004" s="29" t="s">
        <v>7106</v>
      </c>
      <c r="O1004" s="21" t="s">
        <v>323</v>
      </c>
      <c r="P1004" s="21" t="s">
        <v>3110</v>
      </c>
      <c r="Q1004" s="21"/>
    </row>
    <row r="1005" spans="1:17" s="18" customFormat="1" ht="64" x14ac:dyDescent="0.2">
      <c r="A1005" s="20">
        <v>219</v>
      </c>
      <c r="B1005" s="21" t="s">
        <v>4857</v>
      </c>
      <c r="C1005" s="21" t="s">
        <v>4592</v>
      </c>
      <c r="D1005" s="21" t="s">
        <v>1113</v>
      </c>
      <c r="F1005" s="21" t="s">
        <v>9</v>
      </c>
      <c r="G1005" s="21" t="s">
        <v>59</v>
      </c>
      <c r="H1005" s="21" t="s">
        <v>11</v>
      </c>
      <c r="J1005" s="20">
        <v>1515</v>
      </c>
      <c r="K1005" s="22" t="s">
        <v>1115</v>
      </c>
      <c r="L1005" s="21" t="s">
        <v>8</v>
      </c>
      <c r="N1005" s="29" t="s">
        <v>7107</v>
      </c>
      <c r="O1005" s="21" t="s">
        <v>1116</v>
      </c>
      <c r="P1005" s="21" t="s">
        <v>1114</v>
      </c>
      <c r="Q1005" s="21"/>
    </row>
    <row r="1006" spans="1:17" s="18" customFormat="1" ht="42" x14ac:dyDescent="0.2">
      <c r="A1006" s="20">
        <v>220</v>
      </c>
      <c r="B1006" s="21" t="s">
        <v>6059</v>
      </c>
      <c r="C1006" s="21" t="s">
        <v>4627</v>
      </c>
      <c r="D1006" s="21" t="s">
        <v>2075</v>
      </c>
      <c r="F1006" s="21" t="s">
        <v>9</v>
      </c>
      <c r="G1006" s="21" t="s">
        <v>59</v>
      </c>
      <c r="H1006" s="21" t="s">
        <v>11</v>
      </c>
      <c r="J1006" s="20">
        <v>1515</v>
      </c>
      <c r="K1006" s="22" t="s">
        <v>2077</v>
      </c>
      <c r="L1006" s="21" t="s">
        <v>8</v>
      </c>
      <c r="N1006" s="29" t="s">
        <v>7108</v>
      </c>
      <c r="O1006" s="21" t="s">
        <v>1116</v>
      </c>
      <c r="P1006" s="21" t="s">
        <v>2076</v>
      </c>
    </row>
    <row r="1007" spans="1:17" s="18" customFormat="1" ht="48" x14ac:dyDescent="0.2">
      <c r="A1007" s="20">
        <v>572</v>
      </c>
      <c r="B1007" s="21" t="s">
        <v>4775</v>
      </c>
      <c r="C1007" s="21" t="s">
        <v>4195</v>
      </c>
      <c r="D1007" s="21" t="s">
        <v>285</v>
      </c>
      <c r="E1007" s="21" t="s">
        <v>286</v>
      </c>
      <c r="F1007" s="21" t="s">
        <v>9</v>
      </c>
      <c r="G1007" s="21" t="s">
        <v>22</v>
      </c>
      <c r="H1007" s="21" t="s">
        <v>11</v>
      </c>
      <c r="J1007" s="20">
        <v>1515</v>
      </c>
      <c r="K1007" s="22" t="s">
        <v>288</v>
      </c>
      <c r="L1007" s="21" t="s">
        <v>38</v>
      </c>
      <c r="N1007" s="29" t="s">
        <v>7109</v>
      </c>
      <c r="O1007" s="21" t="s">
        <v>289</v>
      </c>
      <c r="P1007" s="21" t="s">
        <v>287</v>
      </c>
    </row>
    <row r="1008" spans="1:17" s="18" customFormat="1" ht="42" x14ac:dyDescent="0.2">
      <c r="A1008" s="20">
        <v>221</v>
      </c>
      <c r="B1008" s="21" t="s">
        <v>6444</v>
      </c>
      <c r="C1008" s="21" t="s">
        <v>4405</v>
      </c>
      <c r="D1008" s="21" t="s">
        <v>3636</v>
      </c>
      <c r="F1008" s="21" t="s">
        <v>9</v>
      </c>
      <c r="G1008" s="21" t="s">
        <v>59</v>
      </c>
      <c r="H1008" s="21" t="s">
        <v>11</v>
      </c>
      <c r="J1008" s="20">
        <v>1515</v>
      </c>
      <c r="K1008" s="22" t="s">
        <v>3638</v>
      </c>
      <c r="L1008" s="21" t="s">
        <v>8</v>
      </c>
      <c r="N1008" s="29" t="s">
        <v>7110</v>
      </c>
      <c r="O1008" s="21" t="s">
        <v>1116</v>
      </c>
      <c r="P1008" s="21" t="s">
        <v>3637</v>
      </c>
    </row>
    <row r="1009" spans="1:17" s="18" customFormat="1" ht="56" x14ac:dyDescent="0.2">
      <c r="A1009" s="20">
        <v>1730</v>
      </c>
      <c r="B1009" s="21" t="s">
        <v>4780</v>
      </c>
      <c r="C1009" s="21" t="s">
        <v>4310</v>
      </c>
      <c r="D1009" s="21" t="s">
        <v>67</v>
      </c>
      <c r="E1009" s="21" t="s">
        <v>5195</v>
      </c>
      <c r="F1009" s="21" t="s">
        <v>9</v>
      </c>
      <c r="G1009" s="21" t="s">
        <v>468</v>
      </c>
      <c r="H1009" s="21" t="s">
        <v>19</v>
      </c>
      <c r="J1009" s="20">
        <v>1515</v>
      </c>
      <c r="K1009" s="22" t="s">
        <v>5197</v>
      </c>
      <c r="L1009" s="21" t="s">
        <v>16</v>
      </c>
      <c r="N1009" s="29" t="s">
        <v>7111</v>
      </c>
      <c r="O1009" s="21" t="s">
        <v>5198</v>
      </c>
      <c r="P1009" s="21" t="s">
        <v>5196</v>
      </c>
    </row>
    <row r="1010" spans="1:17" s="18" customFormat="1" ht="98" x14ac:dyDescent="0.2">
      <c r="A1010" s="20">
        <v>1658</v>
      </c>
      <c r="B1010" s="21" t="s">
        <v>5190</v>
      </c>
      <c r="C1010" s="21" t="s">
        <v>4195</v>
      </c>
      <c r="F1010" s="21" t="s">
        <v>9</v>
      </c>
      <c r="G1010" s="21" t="s">
        <v>5191</v>
      </c>
      <c r="H1010" s="21" t="s">
        <v>11</v>
      </c>
      <c r="J1010" s="20">
        <v>1515</v>
      </c>
      <c r="L1010" s="21" t="s">
        <v>38</v>
      </c>
      <c r="N1010" s="29" t="s">
        <v>7083</v>
      </c>
      <c r="O1010" s="69" t="s">
        <v>8687</v>
      </c>
      <c r="P1010" s="21" t="s">
        <v>5192</v>
      </c>
      <c r="Q1010" s="21"/>
    </row>
    <row r="1011" spans="1:17" s="18" customFormat="1" ht="70" x14ac:dyDescent="0.2">
      <c r="A1011" s="20">
        <v>1674</v>
      </c>
      <c r="B1011" s="21" t="s">
        <v>4241</v>
      </c>
      <c r="C1011" s="21" t="s">
        <v>4195</v>
      </c>
      <c r="D1011" s="21" t="s">
        <v>67</v>
      </c>
      <c r="E1011" s="21" t="s">
        <v>366</v>
      </c>
      <c r="F1011" s="21" t="s">
        <v>9</v>
      </c>
      <c r="G1011" s="21" t="s">
        <v>4212</v>
      </c>
      <c r="H1011" s="21" t="s">
        <v>11</v>
      </c>
      <c r="J1011" s="20">
        <v>1515</v>
      </c>
      <c r="L1011" s="21" t="s">
        <v>24</v>
      </c>
      <c r="N1011" s="29" t="s">
        <v>7084</v>
      </c>
      <c r="O1011" s="21" t="s">
        <v>5194</v>
      </c>
      <c r="P1011" s="21" t="s">
        <v>5193</v>
      </c>
      <c r="Q1011" s="21"/>
    </row>
    <row r="1012" spans="1:17" s="18" customFormat="1" ht="154" x14ac:dyDescent="0.2">
      <c r="A1012" s="20">
        <v>1653</v>
      </c>
      <c r="B1012" s="21" t="s">
        <v>5216</v>
      </c>
      <c r="C1012" s="21" t="s">
        <v>4246</v>
      </c>
      <c r="D1012" s="21" t="s">
        <v>130</v>
      </c>
      <c r="E1012" s="21" t="s">
        <v>49</v>
      </c>
      <c r="F1012" s="21" t="s">
        <v>9</v>
      </c>
      <c r="G1012" s="21" t="s">
        <v>187</v>
      </c>
      <c r="H1012" s="21" t="s">
        <v>11</v>
      </c>
      <c r="J1012" s="20">
        <v>1516</v>
      </c>
      <c r="K1012" s="22" t="s">
        <v>5218</v>
      </c>
      <c r="L1012" s="21" t="s">
        <v>8</v>
      </c>
      <c r="N1012" s="29" t="s">
        <v>8439</v>
      </c>
      <c r="O1012" s="21" t="s">
        <v>7999</v>
      </c>
      <c r="P1012" s="21" t="s">
        <v>5217</v>
      </c>
      <c r="Q1012" s="21"/>
    </row>
    <row r="1013" spans="1:17" s="18" customFormat="1" ht="32" x14ac:dyDescent="0.2">
      <c r="A1013" s="20">
        <v>571</v>
      </c>
      <c r="B1013" s="21" t="s">
        <v>6526</v>
      </c>
      <c r="C1013" s="21" t="s">
        <v>4195</v>
      </c>
      <c r="D1013" s="21" t="s">
        <v>3994</v>
      </c>
      <c r="E1013" s="21" t="s">
        <v>237</v>
      </c>
      <c r="F1013" s="21" t="s">
        <v>9</v>
      </c>
      <c r="G1013" s="21" t="s">
        <v>22</v>
      </c>
      <c r="H1013" s="21" t="s">
        <v>11</v>
      </c>
      <c r="J1013" s="20">
        <v>1516</v>
      </c>
      <c r="K1013" s="22" t="s">
        <v>3996</v>
      </c>
      <c r="L1013" s="21" t="s">
        <v>16</v>
      </c>
      <c r="N1013" s="29" t="s">
        <v>7113</v>
      </c>
      <c r="O1013" s="21" t="s">
        <v>538</v>
      </c>
      <c r="P1013" s="21" t="s">
        <v>3995</v>
      </c>
      <c r="Q1013" s="21"/>
    </row>
    <row r="1014" spans="1:17" s="18" customFormat="1" ht="32" x14ac:dyDescent="0.2">
      <c r="A1014" s="20">
        <v>573</v>
      </c>
      <c r="B1014" s="21" t="s">
        <v>4926</v>
      </c>
      <c r="C1014" s="21" t="s">
        <v>4197</v>
      </c>
      <c r="D1014" s="21" t="s">
        <v>969</v>
      </c>
      <c r="E1014" s="21" t="s">
        <v>237</v>
      </c>
      <c r="F1014" s="21" t="s">
        <v>9</v>
      </c>
      <c r="G1014" s="21" t="s">
        <v>22</v>
      </c>
      <c r="H1014" s="21" t="s">
        <v>11</v>
      </c>
      <c r="J1014" s="20">
        <v>1516</v>
      </c>
      <c r="K1014" s="22" t="s">
        <v>971</v>
      </c>
      <c r="L1014" s="21" t="s">
        <v>38</v>
      </c>
      <c r="N1014" s="29" t="s">
        <v>7114</v>
      </c>
      <c r="O1014" s="21" t="s">
        <v>972</v>
      </c>
      <c r="P1014" s="21" t="s">
        <v>970</v>
      </c>
      <c r="Q1014" s="21"/>
    </row>
    <row r="1015" spans="1:17" s="18" customFormat="1" ht="126" x14ac:dyDescent="0.2">
      <c r="A1015" s="20">
        <v>906</v>
      </c>
      <c r="B1015" s="21" t="s">
        <v>5211</v>
      </c>
      <c r="C1015" s="21" t="s">
        <v>4197</v>
      </c>
      <c r="D1015" s="21" t="s">
        <v>495</v>
      </c>
      <c r="E1015" s="21" t="s">
        <v>286</v>
      </c>
      <c r="F1015" s="21" t="s">
        <v>9</v>
      </c>
      <c r="G1015" s="21" t="s">
        <v>496</v>
      </c>
      <c r="H1015" s="21" t="s">
        <v>19</v>
      </c>
      <c r="J1015" s="20">
        <v>1516</v>
      </c>
      <c r="K1015" s="22" t="s">
        <v>498</v>
      </c>
      <c r="L1015" s="21" t="s">
        <v>8</v>
      </c>
      <c r="N1015" s="29" t="s">
        <v>7115</v>
      </c>
      <c r="O1015" s="21" t="s">
        <v>499</v>
      </c>
      <c r="P1015" s="21" t="s">
        <v>497</v>
      </c>
      <c r="Q1015" s="21"/>
    </row>
    <row r="1016" spans="1:17" s="18" customFormat="1" ht="238" x14ac:dyDescent="0.2">
      <c r="A1016" s="20">
        <v>1137</v>
      </c>
      <c r="B1016" s="21" t="s">
        <v>5212</v>
      </c>
      <c r="C1016" s="21" t="s">
        <v>4283</v>
      </c>
      <c r="D1016" s="21" t="s">
        <v>67</v>
      </c>
      <c r="E1016" s="21" t="s">
        <v>49</v>
      </c>
      <c r="F1016" s="21" t="s">
        <v>9</v>
      </c>
      <c r="G1016" s="21" t="s">
        <v>1179</v>
      </c>
      <c r="H1016" s="21" t="s">
        <v>19</v>
      </c>
      <c r="J1016" s="20">
        <v>1516</v>
      </c>
      <c r="K1016" s="22" t="s">
        <v>498</v>
      </c>
      <c r="L1016" s="21" t="s">
        <v>16</v>
      </c>
      <c r="N1016" s="29" t="s">
        <v>7116</v>
      </c>
      <c r="O1016" s="42" t="s">
        <v>8112</v>
      </c>
      <c r="P1016" s="21" t="s">
        <v>1180</v>
      </c>
      <c r="Q1016" s="21"/>
    </row>
    <row r="1017" spans="1:17" s="18" customFormat="1" ht="238" x14ac:dyDescent="0.2">
      <c r="A1017" s="20">
        <v>1138</v>
      </c>
      <c r="B1017" s="21" t="s">
        <v>4430</v>
      </c>
      <c r="C1017" s="21" t="s">
        <v>4232</v>
      </c>
      <c r="D1017" s="21" t="s">
        <v>67</v>
      </c>
      <c r="E1017" s="21" t="s">
        <v>49</v>
      </c>
      <c r="F1017" s="21" t="s">
        <v>9</v>
      </c>
      <c r="G1017" s="21" t="s">
        <v>1179</v>
      </c>
      <c r="H1017" s="21" t="s">
        <v>19</v>
      </c>
      <c r="J1017" s="20">
        <v>1516</v>
      </c>
      <c r="K1017" s="22" t="s">
        <v>498</v>
      </c>
      <c r="L1017" s="21" t="s">
        <v>16</v>
      </c>
      <c r="N1017" s="29" t="s">
        <v>7116</v>
      </c>
      <c r="O1017" s="42" t="s">
        <v>8112</v>
      </c>
      <c r="P1017" s="21" t="s">
        <v>1180</v>
      </c>
      <c r="Q1017" s="21"/>
    </row>
    <row r="1018" spans="1:17" s="18" customFormat="1" ht="238" x14ac:dyDescent="0.2">
      <c r="A1018" s="20">
        <v>1139</v>
      </c>
      <c r="B1018" s="21" t="s">
        <v>6098</v>
      </c>
      <c r="C1018" s="21" t="s">
        <v>4246</v>
      </c>
      <c r="D1018" s="21" t="s">
        <v>67</v>
      </c>
      <c r="E1018" s="21" t="s">
        <v>49</v>
      </c>
      <c r="F1018" s="21" t="s">
        <v>9</v>
      </c>
      <c r="G1018" s="21" t="s">
        <v>1179</v>
      </c>
      <c r="H1018" s="21" t="s">
        <v>19</v>
      </c>
      <c r="J1018" s="20">
        <v>1516</v>
      </c>
      <c r="K1018" s="22" t="s">
        <v>498</v>
      </c>
      <c r="L1018" s="21" t="s">
        <v>16</v>
      </c>
      <c r="N1018" s="29" t="s">
        <v>7116</v>
      </c>
      <c r="O1018" s="42" t="s">
        <v>8112</v>
      </c>
      <c r="P1018" s="21" t="s">
        <v>1180</v>
      </c>
      <c r="Q1018" s="21"/>
    </row>
    <row r="1019" spans="1:17" s="18" customFormat="1" ht="32" x14ac:dyDescent="0.2">
      <c r="A1019" s="20">
        <v>574</v>
      </c>
      <c r="B1019" s="21" t="s">
        <v>4625</v>
      </c>
      <c r="C1019" s="21" t="s">
        <v>4197</v>
      </c>
      <c r="D1019" s="21" t="s">
        <v>162</v>
      </c>
      <c r="E1019" s="21" t="s">
        <v>265</v>
      </c>
      <c r="F1019" s="21" t="s">
        <v>9</v>
      </c>
      <c r="G1019" s="21" t="s">
        <v>22</v>
      </c>
      <c r="H1019" s="21" t="s">
        <v>11</v>
      </c>
      <c r="J1019" s="20">
        <v>1516</v>
      </c>
      <c r="K1019" s="22" t="s">
        <v>2195</v>
      </c>
      <c r="L1019" s="21" t="s">
        <v>38</v>
      </c>
      <c r="N1019" s="29" t="s">
        <v>7117</v>
      </c>
      <c r="O1019" s="21" t="s">
        <v>972</v>
      </c>
      <c r="P1019" s="21" t="s">
        <v>2194</v>
      </c>
      <c r="Q1019" s="21"/>
    </row>
    <row r="1020" spans="1:17" s="18" customFormat="1" ht="32" x14ac:dyDescent="0.2">
      <c r="A1020" s="20">
        <v>575</v>
      </c>
      <c r="B1020" s="21" t="s">
        <v>6174</v>
      </c>
      <c r="C1020" s="21" t="s">
        <v>4232</v>
      </c>
      <c r="D1020" s="21" t="s">
        <v>67</v>
      </c>
      <c r="E1020" s="21" t="s">
        <v>298</v>
      </c>
      <c r="F1020" s="21" t="s">
        <v>9</v>
      </c>
      <c r="G1020" s="21" t="s">
        <v>22</v>
      </c>
      <c r="H1020" s="21" t="s">
        <v>11</v>
      </c>
      <c r="J1020" s="20">
        <v>1516</v>
      </c>
      <c r="K1020" s="22" t="s">
        <v>2519</v>
      </c>
      <c r="L1020" s="21" t="s">
        <v>38</v>
      </c>
      <c r="N1020" s="29" t="s">
        <v>7118</v>
      </c>
      <c r="O1020" s="21" t="s">
        <v>972</v>
      </c>
      <c r="P1020" s="21" t="s">
        <v>2518</v>
      </c>
      <c r="Q1020" s="21"/>
    </row>
    <row r="1021" spans="1:17" s="18" customFormat="1" ht="64" x14ac:dyDescent="0.2">
      <c r="A1021" s="20">
        <v>222</v>
      </c>
      <c r="B1021" s="21" t="s">
        <v>6025</v>
      </c>
      <c r="C1021" s="21" t="s">
        <v>4627</v>
      </c>
      <c r="D1021" s="21" t="s">
        <v>1900</v>
      </c>
      <c r="F1021" s="21" t="s">
        <v>9</v>
      </c>
      <c r="G1021" s="21" t="s">
        <v>59</v>
      </c>
      <c r="H1021" s="21" t="s">
        <v>11</v>
      </c>
      <c r="J1021" s="20">
        <v>1516</v>
      </c>
      <c r="K1021" s="22" t="s">
        <v>1902</v>
      </c>
      <c r="L1021" s="21" t="s">
        <v>8</v>
      </c>
      <c r="N1021" s="29" t="s">
        <v>7119</v>
      </c>
      <c r="O1021" s="21" t="s">
        <v>1903</v>
      </c>
      <c r="P1021" s="21" t="s">
        <v>1901</v>
      </c>
      <c r="Q1021" s="21"/>
    </row>
    <row r="1022" spans="1:17" s="18" customFormat="1" ht="48" x14ac:dyDescent="0.2">
      <c r="A1022" s="20">
        <v>223</v>
      </c>
      <c r="B1022" s="21" t="s">
        <v>5199</v>
      </c>
      <c r="C1022" s="21" t="s">
        <v>4197</v>
      </c>
      <c r="D1022" s="21" t="s">
        <v>1059</v>
      </c>
      <c r="F1022" s="21" t="s">
        <v>9</v>
      </c>
      <c r="G1022" s="21" t="s">
        <v>59</v>
      </c>
      <c r="H1022" s="21" t="s">
        <v>11</v>
      </c>
      <c r="J1022" s="20">
        <v>1516</v>
      </c>
      <c r="K1022" s="22" t="s">
        <v>1061</v>
      </c>
      <c r="L1022" s="21" t="s">
        <v>8</v>
      </c>
      <c r="N1022" s="29" t="s">
        <v>7120</v>
      </c>
      <c r="O1022" s="21" t="s">
        <v>405</v>
      </c>
      <c r="P1022" s="21" t="s">
        <v>1060</v>
      </c>
      <c r="Q1022" s="21"/>
    </row>
    <row r="1023" spans="1:17" s="18" customFormat="1" ht="42" x14ac:dyDescent="0.2">
      <c r="A1023" s="20">
        <v>224</v>
      </c>
      <c r="B1023" s="21" t="s">
        <v>5200</v>
      </c>
      <c r="C1023" s="21" t="s">
        <v>4195</v>
      </c>
      <c r="D1023" s="21" t="s">
        <v>202</v>
      </c>
      <c r="F1023" s="21" t="s">
        <v>9</v>
      </c>
      <c r="G1023" s="21" t="s">
        <v>59</v>
      </c>
      <c r="H1023" s="21" t="s">
        <v>11</v>
      </c>
      <c r="J1023" s="20">
        <v>1516</v>
      </c>
      <c r="K1023" s="22" t="s">
        <v>404</v>
      </c>
      <c r="L1023" s="21" t="s">
        <v>24</v>
      </c>
      <c r="N1023" s="29" t="s">
        <v>8440</v>
      </c>
      <c r="O1023" s="21" t="s">
        <v>405</v>
      </c>
      <c r="P1023" s="21" t="s">
        <v>403</v>
      </c>
      <c r="Q1023" s="21"/>
    </row>
    <row r="1024" spans="1:17" s="18" customFormat="1" ht="32" x14ac:dyDescent="0.2">
      <c r="A1024" s="20">
        <v>576</v>
      </c>
      <c r="B1024" s="21" t="s">
        <v>6165</v>
      </c>
      <c r="C1024" s="21" t="s">
        <v>4649</v>
      </c>
      <c r="D1024" s="21" t="s">
        <v>1356</v>
      </c>
      <c r="E1024" s="21" t="s">
        <v>265</v>
      </c>
      <c r="F1024" s="21" t="s">
        <v>9</v>
      </c>
      <c r="G1024" s="21" t="s">
        <v>22</v>
      </c>
      <c r="H1024" s="21" t="s">
        <v>11</v>
      </c>
      <c r="J1024" s="20">
        <v>1516</v>
      </c>
      <c r="K1024" s="22" t="s">
        <v>2493</v>
      </c>
      <c r="L1024" s="21" t="s">
        <v>24</v>
      </c>
      <c r="N1024" s="29" t="s">
        <v>7121</v>
      </c>
      <c r="O1024" s="21" t="s">
        <v>2494</v>
      </c>
      <c r="P1024" s="21" t="s">
        <v>2492</v>
      </c>
      <c r="Q1024" s="21"/>
    </row>
    <row r="1025" spans="1:17" s="18" customFormat="1" ht="48" x14ac:dyDescent="0.2">
      <c r="A1025" s="20">
        <v>577</v>
      </c>
      <c r="B1025" s="21" t="s">
        <v>5204</v>
      </c>
      <c r="C1025" s="21" t="s">
        <v>4197</v>
      </c>
      <c r="D1025" s="21" t="s">
        <v>3709</v>
      </c>
      <c r="E1025" s="21" t="s">
        <v>265</v>
      </c>
      <c r="F1025" s="21" t="s">
        <v>9</v>
      </c>
      <c r="G1025" s="21" t="s">
        <v>22</v>
      </c>
      <c r="H1025" s="21" t="s">
        <v>11</v>
      </c>
      <c r="J1025" s="20">
        <v>1516</v>
      </c>
      <c r="K1025" s="22" t="s">
        <v>3711</v>
      </c>
      <c r="L1025" s="21" t="s">
        <v>8</v>
      </c>
      <c r="N1025" s="29" t="s">
        <v>7122</v>
      </c>
      <c r="O1025" s="21" t="s">
        <v>100</v>
      </c>
      <c r="P1025" s="21" t="s">
        <v>3710</v>
      </c>
      <c r="Q1025" s="21"/>
    </row>
    <row r="1026" spans="1:17" s="18" customFormat="1" ht="182" x14ac:dyDescent="0.2">
      <c r="A1026" s="20">
        <v>1140</v>
      </c>
      <c r="B1026" s="21" t="s">
        <v>4914</v>
      </c>
      <c r="C1026" s="21" t="s">
        <v>4197</v>
      </c>
      <c r="D1026" s="21" t="s">
        <v>461</v>
      </c>
      <c r="E1026" s="21" t="s">
        <v>265</v>
      </c>
      <c r="F1026" s="21" t="s">
        <v>9</v>
      </c>
      <c r="G1026" s="21" t="s">
        <v>1627</v>
      </c>
      <c r="H1026" s="21" t="s">
        <v>11</v>
      </c>
      <c r="J1026" s="20">
        <v>1516</v>
      </c>
      <c r="K1026" s="22" t="s">
        <v>1629</v>
      </c>
      <c r="L1026" s="21" t="s">
        <v>8</v>
      </c>
      <c r="N1026" s="29" t="s">
        <v>7123</v>
      </c>
      <c r="O1026" s="85" t="s">
        <v>8731</v>
      </c>
      <c r="P1026" s="21" t="s">
        <v>1628</v>
      </c>
    </row>
    <row r="1027" spans="1:17" s="18" customFormat="1" ht="182" x14ac:dyDescent="0.2">
      <c r="A1027" s="20">
        <v>1141</v>
      </c>
      <c r="B1027" s="21" t="s">
        <v>4978</v>
      </c>
      <c r="C1027" s="21" t="s">
        <v>4197</v>
      </c>
      <c r="D1027" s="21" t="s">
        <v>461</v>
      </c>
      <c r="E1027" s="21" t="s">
        <v>643</v>
      </c>
      <c r="F1027" s="21" t="s">
        <v>9</v>
      </c>
      <c r="G1027" s="21" t="s">
        <v>1627</v>
      </c>
      <c r="H1027" s="21" t="s">
        <v>11</v>
      </c>
      <c r="J1027" s="20">
        <v>1516</v>
      </c>
      <c r="K1027" s="22" t="s">
        <v>1629</v>
      </c>
      <c r="L1027" s="21" t="s">
        <v>8</v>
      </c>
      <c r="N1027" s="29" t="s">
        <v>7123</v>
      </c>
      <c r="O1027" s="85" t="s">
        <v>8731</v>
      </c>
      <c r="P1027" s="21" t="s">
        <v>1628</v>
      </c>
      <c r="Q1027" s="21"/>
    </row>
    <row r="1028" spans="1:17" s="18" customFormat="1" ht="182" x14ac:dyDescent="0.2">
      <c r="A1028" s="20">
        <v>1142</v>
      </c>
      <c r="B1028" s="21" t="s">
        <v>5101</v>
      </c>
      <c r="C1028" s="21" t="s">
        <v>4766</v>
      </c>
      <c r="D1028" s="21" t="s">
        <v>461</v>
      </c>
      <c r="E1028" s="21" t="s">
        <v>70</v>
      </c>
      <c r="F1028" s="21" t="s">
        <v>9</v>
      </c>
      <c r="G1028" s="21" t="s">
        <v>1627</v>
      </c>
      <c r="H1028" s="21" t="s">
        <v>11</v>
      </c>
      <c r="J1028" s="20">
        <v>1516</v>
      </c>
      <c r="K1028" s="22" t="s">
        <v>1629</v>
      </c>
      <c r="N1028" s="29" t="s">
        <v>7123</v>
      </c>
      <c r="O1028" s="85" t="s">
        <v>8731</v>
      </c>
      <c r="P1028" s="21" t="s">
        <v>1628</v>
      </c>
    </row>
    <row r="1029" spans="1:17" s="18" customFormat="1" ht="294" x14ac:dyDescent="0.2">
      <c r="A1029" s="20">
        <v>1650</v>
      </c>
      <c r="B1029" s="21" t="s">
        <v>5213</v>
      </c>
      <c r="C1029" s="21" t="s">
        <v>4197</v>
      </c>
      <c r="D1029" s="21" t="s">
        <v>3242</v>
      </c>
      <c r="E1029" s="21" t="s">
        <v>677</v>
      </c>
      <c r="F1029" s="21" t="s">
        <v>9</v>
      </c>
      <c r="G1029" s="21" t="s">
        <v>7368</v>
      </c>
      <c r="H1029" s="21" t="s">
        <v>11</v>
      </c>
      <c r="J1029" s="20">
        <v>1516</v>
      </c>
      <c r="K1029" s="22" t="s">
        <v>5215</v>
      </c>
      <c r="L1029" s="21" t="s">
        <v>8</v>
      </c>
      <c r="N1029" s="29" t="s">
        <v>8036</v>
      </c>
      <c r="O1029" s="85" t="s">
        <v>8783</v>
      </c>
      <c r="P1029" s="21" t="s">
        <v>5214</v>
      </c>
    </row>
    <row r="1030" spans="1:17" s="18" customFormat="1" ht="32" x14ac:dyDescent="0.2">
      <c r="A1030" s="20">
        <v>566</v>
      </c>
      <c r="B1030" s="21" t="s">
        <v>5203</v>
      </c>
      <c r="C1030" s="21" t="s">
        <v>4283</v>
      </c>
      <c r="D1030" s="21" t="s">
        <v>663</v>
      </c>
      <c r="F1030" s="21" t="s">
        <v>9</v>
      </c>
      <c r="G1030" s="21" t="s">
        <v>22</v>
      </c>
      <c r="H1030" s="21" t="s">
        <v>11</v>
      </c>
      <c r="J1030" s="20">
        <v>1516</v>
      </c>
      <c r="K1030" s="22" t="s">
        <v>665</v>
      </c>
      <c r="L1030" s="21" t="s">
        <v>24</v>
      </c>
      <c r="N1030" s="29" t="s">
        <v>7124</v>
      </c>
      <c r="O1030" s="21" t="s">
        <v>538</v>
      </c>
      <c r="P1030" s="21" t="s">
        <v>664</v>
      </c>
      <c r="Q1030" s="21"/>
    </row>
    <row r="1031" spans="1:17" s="18" customFormat="1" ht="32" x14ac:dyDescent="0.2">
      <c r="A1031" s="20">
        <v>578</v>
      </c>
      <c r="B1031" s="21" t="s">
        <v>5205</v>
      </c>
      <c r="C1031" s="21" t="s">
        <v>4862</v>
      </c>
      <c r="D1031" s="21" t="s">
        <v>97</v>
      </c>
      <c r="E1031" s="21" t="s">
        <v>79</v>
      </c>
      <c r="F1031" s="21" t="s">
        <v>9</v>
      </c>
      <c r="G1031" s="21" t="s">
        <v>22</v>
      </c>
      <c r="H1031" s="21" t="s">
        <v>11</v>
      </c>
      <c r="J1031" s="20">
        <v>1516</v>
      </c>
      <c r="K1031" s="22" t="s">
        <v>99</v>
      </c>
      <c r="L1031" s="21" t="s">
        <v>24</v>
      </c>
      <c r="N1031" s="29" t="s">
        <v>7125</v>
      </c>
      <c r="O1031" s="21" t="s">
        <v>100</v>
      </c>
      <c r="P1031" s="21" t="s">
        <v>98</v>
      </c>
      <c r="Q1031" s="21"/>
    </row>
    <row r="1032" spans="1:17" s="18" customFormat="1" ht="32" x14ac:dyDescent="0.2">
      <c r="A1032" s="20">
        <v>579</v>
      </c>
      <c r="B1032" s="21" t="s">
        <v>4657</v>
      </c>
      <c r="C1032" s="21" t="s">
        <v>4246</v>
      </c>
      <c r="D1032" s="21" t="s">
        <v>2624</v>
      </c>
      <c r="E1032" s="21" t="s">
        <v>79</v>
      </c>
      <c r="F1032" s="21" t="s">
        <v>9</v>
      </c>
      <c r="G1032" s="21" t="s">
        <v>22</v>
      </c>
      <c r="H1032" s="21" t="s">
        <v>11</v>
      </c>
      <c r="J1032" s="20">
        <v>1516</v>
      </c>
      <c r="K1032" s="22" t="s">
        <v>2626</v>
      </c>
      <c r="L1032" s="21" t="s">
        <v>24</v>
      </c>
      <c r="N1032" s="29" t="s">
        <v>7126</v>
      </c>
      <c r="O1032" s="21" t="s">
        <v>100</v>
      </c>
      <c r="P1032" s="21" t="s">
        <v>2625</v>
      </c>
      <c r="Q1032" s="21"/>
    </row>
    <row r="1033" spans="1:17" s="18" customFormat="1" ht="32" x14ac:dyDescent="0.2">
      <c r="A1033" s="20">
        <v>580</v>
      </c>
      <c r="B1033" s="21" t="s">
        <v>5040</v>
      </c>
      <c r="C1033" s="21" t="s">
        <v>4197</v>
      </c>
      <c r="D1033" s="21" t="s">
        <v>1128</v>
      </c>
      <c r="E1033" s="21" t="s">
        <v>13</v>
      </c>
      <c r="F1033" s="21" t="s">
        <v>9</v>
      </c>
      <c r="G1033" s="21" t="s">
        <v>22</v>
      </c>
      <c r="H1033" s="21" t="s">
        <v>11</v>
      </c>
      <c r="J1033" s="20">
        <v>1516</v>
      </c>
      <c r="K1033" s="22" t="s">
        <v>1345</v>
      </c>
      <c r="L1033" s="21" t="s">
        <v>24</v>
      </c>
      <c r="N1033" s="29" t="s">
        <v>7127</v>
      </c>
      <c r="O1033" s="21" t="s">
        <v>100</v>
      </c>
      <c r="P1033" s="21" t="s">
        <v>1344</v>
      </c>
      <c r="Q1033" s="21"/>
    </row>
    <row r="1034" spans="1:17" s="18" customFormat="1" ht="168" x14ac:dyDescent="0.2">
      <c r="A1034" s="20">
        <v>916</v>
      </c>
      <c r="B1034" s="21" t="s">
        <v>5904</v>
      </c>
      <c r="C1034" s="21" t="s">
        <v>4232</v>
      </c>
      <c r="D1034" s="21" t="s">
        <v>130</v>
      </c>
      <c r="E1034" s="21" t="s">
        <v>79</v>
      </c>
      <c r="F1034" s="21" t="s">
        <v>9</v>
      </c>
      <c r="G1034" s="21" t="s">
        <v>8222</v>
      </c>
      <c r="H1034" s="21" t="s">
        <v>11</v>
      </c>
      <c r="J1034" s="20">
        <v>1516</v>
      </c>
      <c r="K1034" s="22" t="s">
        <v>1413</v>
      </c>
      <c r="L1034" s="21" t="s">
        <v>8</v>
      </c>
      <c r="N1034" s="29" t="s">
        <v>8037</v>
      </c>
      <c r="O1034" s="21" t="s">
        <v>1414</v>
      </c>
      <c r="P1034" s="21" t="s">
        <v>1412</v>
      </c>
      <c r="Q1034" s="21"/>
    </row>
    <row r="1035" spans="1:17" s="18" customFormat="1" ht="168" x14ac:dyDescent="0.2">
      <c r="A1035" s="20">
        <v>917</v>
      </c>
      <c r="B1035" s="21" t="s">
        <v>6077</v>
      </c>
      <c r="C1035" s="21" t="s">
        <v>4232</v>
      </c>
      <c r="D1035" s="21" t="s">
        <v>130</v>
      </c>
      <c r="E1035" s="21" t="s">
        <v>49</v>
      </c>
      <c r="F1035" s="21" t="s">
        <v>9</v>
      </c>
      <c r="G1035" s="21" t="s">
        <v>8222</v>
      </c>
      <c r="H1035" s="21" t="s">
        <v>11</v>
      </c>
      <c r="J1035" s="20">
        <v>1516</v>
      </c>
      <c r="K1035" s="22" t="s">
        <v>1413</v>
      </c>
      <c r="L1035" s="21" t="s">
        <v>8</v>
      </c>
      <c r="N1035" s="29" t="s">
        <v>8037</v>
      </c>
      <c r="O1035" s="21" t="s">
        <v>1414</v>
      </c>
      <c r="P1035" s="21" t="s">
        <v>1412</v>
      </c>
      <c r="Q1035" s="21"/>
    </row>
    <row r="1036" spans="1:17" s="18" customFormat="1" ht="168" x14ac:dyDescent="0.2">
      <c r="A1036" s="20">
        <v>918</v>
      </c>
      <c r="B1036" s="21" t="s">
        <v>6405</v>
      </c>
      <c r="C1036" s="21" t="s">
        <v>4195</v>
      </c>
      <c r="D1036" s="21" t="s">
        <v>130</v>
      </c>
      <c r="E1036" s="21" t="s">
        <v>49</v>
      </c>
      <c r="F1036" s="21" t="s">
        <v>9</v>
      </c>
      <c r="G1036" s="21" t="s">
        <v>8222</v>
      </c>
      <c r="H1036" s="21" t="s">
        <v>11</v>
      </c>
      <c r="J1036" s="20">
        <v>1516</v>
      </c>
      <c r="K1036" s="22" t="s">
        <v>1413</v>
      </c>
      <c r="L1036" s="21" t="s">
        <v>8</v>
      </c>
      <c r="M1036" s="21" t="s">
        <v>54</v>
      </c>
      <c r="N1036" s="29" t="s">
        <v>8037</v>
      </c>
      <c r="O1036" s="21" t="s">
        <v>1414</v>
      </c>
      <c r="P1036" s="21" t="s">
        <v>1412</v>
      </c>
    </row>
    <row r="1037" spans="1:17" s="18" customFormat="1" ht="168" x14ac:dyDescent="0.2">
      <c r="A1037" s="20">
        <v>919</v>
      </c>
      <c r="B1037" s="21" t="s">
        <v>5916</v>
      </c>
      <c r="C1037" s="21" t="s">
        <v>4405</v>
      </c>
      <c r="D1037" s="21" t="s">
        <v>130</v>
      </c>
      <c r="E1037" s="21" t="s">
        <v>49</v>
      </c>
      <c r="F1037" s="21" t="s">
        <v>9</v>
      </c>
      <c r="G1037" s="21" t="s">
        <v>8222</v>
      </c>
      <c r="H1037" s="21" t="s">
        <v>11</v>
      </c>
      <c r="J1037" s="20">
        <v>1516</v>
      </c>
      <c r="K1037" s="22" t="s">
        <v>1413</v>
      </c>
      <c r="L1037" s="21" t="s">
        <v>8</v>
      </c>
      <c r="M1037" s="21" t="s">
        <v>54</v>
      </c>
      <c r="N1037" s="29" t="s">
        <v>8037</v>
      </c>
      <c r="O1037" s="21" t="s">
        <v>1414</v>
      </c>
      <c r="P1037" s="21" t="s">
        <v>1412</v>
      </c>
      <c r="Q1037" s="21"/>
    </row>
    <row r="1038" spans="1:17" s="18" customFormat="1" ht="168" x14ac:dyDescent="0.2">
      <c r="A1038" s="20">
        <v>920</v>
      </c>
      <c r="B1038" s="21" t="s">
        <v>6020</v>
      </c>
      <c r="C1038" s="21" t="s">
        <v>4279</v>
      </c>
      <c r="D1038" s="21" t="s">
        <v>130</v>
      </c>
      <c r="E1038" s="21" t="s">
        <v>1887</v>
      </c>
      <c r="F1038" s="21" t="s">
        <v>9</v>
      </c>
      <c r="G1038" s="21" t="s">
        <v>8222</v>
      </c>
      <c r="H1038" s="21" t="s">
        <v>11</v>
      </c>
      <c r="J1038" s="20">
        <v>1516</v>
      </c>
      <c r="K1038" s="22" t="s">
        <v>1413</v>
      </c>
      <c r="L1038" s="21" t="s">
        <v>8</v>
      </c>
      <c r="M1038" s="21" t="s">
        <v>54</v>
      </c>
      <c r="N1038" s="29" t="s">
        <v>8037</v>
      </c>
      <c r="O1038" s="21" t="s">
        <v>1414</v>
      </c>
      <c r="P1038" s="21" t="s">
        <v>1412</v>
      </c>
    </row>
    <row r="1039" spans="1:17" s="18" customFormat="1" ht="70" x14ac:dyDescent="0.2">
      <c r="A1039" s="20">
        <v>227</v>
      </c>
      <c r="B1039" s="21" t="s">
        <v>4832</v>
      </c>
      <c r="C1039" s="21" t="s">
        <v>4835</v>
      </c>
      <c r="D1039" s="21" t="s">
        <v>3856</v>
      </c>
      <c r="E1039" s="21" t="s">
        <v>237</v>
      </c>
      <c r="F1039" s="21" t="s">
        <v>9</v>
      </c>
      <c r="G1039" s="21" t="s">
        <v>59</v>
      </c>
      <c r="H1039" s="21" t="s">
        <v>11</v>
      </c>
      <c r="J1039" s="20">
        <v>1516</v>
      </c>
      <c r="K1039" s="22" t="s">
        <v>3858</v>
      </c>
      <c r="L1039" s="21" t="s">
        <v>8</v>
      </c>
      <c r="N1039" s="29" t="s">
        <v>7756</v>
      </c>
      <c r="O1039" s="21" t="s">
        <v>3160</v>
      </c>
      <c r="P1039" s="21" t="s">
        <v>3857</v>
      </c>
    </row>
    <row r="1040" spans="1:17" s="18" customFormat="1" ht="70" x14ac:dyDescent="0.2">
      <c r="A1040" s="20">
        <v>228</v>
      </c>
      <c r="B1040" s="21" t="s">
        <v>4832</v>
      </c>
      <c r="C1040" s="21" t="s">
        <v>4283</v>
      </c>
      <c r="D1040" s="21" t="s">
        <v>3856</v>
      </c>
      <c r="F1040" s="21" t="s">
        <v>9</v>
      </c>
      <c r="G1040" s="21" t="s">
        <v>59</v>
      </c>
      <c r="H1040" s="21" t="s">
        <v>11</v>
      </c>
      <c r="J1040" s="20">
        <v>1516</v>
      </c>
      <c r="K1040" s="22" t="s">
        <v>3858</v>
      </c>
      <c r="L1040" s="21" t="s">
        <v>8</v>
      </c>
      <c r="N1040" s="29" t="s">
        <v>7756</v>
      </c>
      <c r="O1040" s="21" t="s">
        <v>3160</v>
      </c>
      <c r="P1040" s="21" t="s">
        <v>3857</v>
      </c>
    </row>
    <row r="1041" spans="1:17" s="18" customFormat="1" ht="70" x14ac:dyDescent="0.2">
      <c r="A1041" s="20">
        <v>229</v>
      </c>
      <c r="B1041" s="21" t="s">
        <v>4832</v>
      </c>
      <c r="C1041" s="21" t="s">
        <v>4197</v>
      </c>
      <c r="D1041" s="21" t="s">
        <v>3856</v>
      </c>
      <c r="F1041" s="21" t="s">
        <v>9</v>
      </c>
      <c r="G1041" s="21" t="s">
        <v>59</v>
      </c>
      <c r="H1041" s="21" t="s">
        <v>11</v>
      </c>
      <c r="J1041" s="20">
        <v>1516</v>
      </c>
      <c r="K1041" s="22" t="s">
        <v>3858</v>
      </c>
      <c r="L1041" s="21" t="s">
        <v>8</v>
      </c>
      <c r="N1041" s="29" t="s">
        <v>7756</v>
      </c>
      <c r="O1041" s="21" t="s">
        <v>3160</v>
      </c>
      <c r="P1041" s="21" t="s">
        <v>3857</v>
      </c>
      <c r="Q1041" s="21"/>
    </row>
    <row r="1042" spans="1:17" s="18" customFormat="1" ht="70" x14ac:dyDescent="0.2">
      <c r="A1042" s="20">
        <v>1687</v>
      </c>
      <c r="B1042" s="21" t="s">
        <v>6090</v>
      </c>
      <c r="C1042" s="21" t="s">
        <v>4195</v>
      </c>
      <c r="D1042" s="21" t="s">
        <v>1016</v>
      </c>
      <c r="E1042" s="21" t="s">
        <v>1270</v>
      </c>
      <c r="F1042" s="21" t="s">
        <v>9</v>
      </c>
      <c r="G1042" s="21" t="s">
        <v>6576</v>
      </c>
      <c r="H1042" s="21" t="s">
        <v>47</v>
      </c>
      <c r="I1042" s="21" t="s">
        <v>306</v>
      </c>
      <c r="J1042" s="20">
        <v>1516</v>
      </c>
      <c r="K1042" s="22" t="s">
        <v>5220</v>
      </c>
      <c r="L1042" s="21" t="s">
        <v>16</v>
      </c>
      <c r="M1042" s="21" t="s">
        <v>840</v>
      </c>
      <c r="N1042" s="29" t="s">
        <v>8302</v>
      </c>
      <c r="O1042" s="21" t="s">
        <v>5221</v>
      </c>
      <c r="P1042" s="21" t="s">
        <v>5219</v>
      </c>
      <c r="Q1042" s="21"/>
    </row>
    <row r="1043" spans="1:17" s="18" customFormat="1" ht="84" x14ac:dyDescent="0.2">
      <c r="A1043" s="20">
        <v>1850</v>
      </c>
      <c r="B1043" s="21" t="s">
        <v>6575</v>
      </c>
      <c r="C1043" s="21" t="s">
        <v>4283</v>
      </c>
      <c r="D1043" s="21" t="s">
        <v>530</v>
      </c>
      <c r="E1043" s="21" t="s">
        <v>697</v>
      </c>
      <c r="F1043" s="21" t="s">
        <v>9</v>
      </c>
      <c r="G1043" s="21" t="s">
        <v>6576</v>
      </c>
      <c r="H1043" s="21" t="s">
        <v>47</v>
      </c>
      <c r="I1043" s="21" t="s">
        <v>413</v>
      </c>
      <c r="J1043" s="20">
        <v>1516</v>
      </c>
      <c r="K1043" s="22" t="s">
        <v>5220</v>
      </c>
      <c r="L1043" s="21" t="s">
        <v>8</v>
      </c>
      <c r="M1043" s="21" t="s">
        <v>3863</v>
      </c>
      <c r="N1043" s="29" t="s">
        <v>8303</v>
      </c>
      <c r="O1043" s="21" t="s">
        <v>6577</v>
      </c>
      <c r="P1043" s="21" t="s">
        <v>6578</v>
      </c>
      <c r="Q1043" s="21"/>
    </row>
    <row r="1044" spans="1:17" s="18" customFormat="1" ht="48" x14ac:dyDescent="0.2">
      <c r="A1044" s="20">
        <v>581</v>
      </c>
      <c r="B1044" s="21" t="s">
        <v>5206</v>
      </c>
      <c r="C1044" s="21" t="s">
        <v>4283</v>
      </c>
      <c r="D1044" s="21" t="s">
        <v>1010</v>
      </c>
      <c r="E1044" s="21" t="s">
        <v>237</v>
      </c>
      <c r="F1044" s="21" t="s">
        <v>9</v>
      </c>
      <c r="G1044" s="21" t="s">
        <v>22</v>
      </c>
      <c r="H1044" s="21" t="s">
        <v>11</v>
      </c>
      <c r="J1044" s="20">
        <v>1516</v>
      </c>
      <c r="K1044" s="22" t="s">
        <v>1012</v>
      </c>
      <c r="L1044" s="21" t="s">
        <v>8</v>
      </c>
      <c r="N1044" s="29" t="s">
        <v>7128</v>
      </c>
      <c r="O1044" s="21" t="s">
        <v>1013</v>
      </c>
      <c r="P1044" s="21" t="s">
        <v>1011</v>
      </c>
      <c r="Q1044" s="21"/>
    </row>
    <row r="1045" spans="1:17" s="18" customFormat="1" ht="56" x14ac:dyDescent="0.2">
      <c r="A1045" s="20">
        <v>230</v>
      </c>
      <c r="B1045" s="21" t="s">
        <v>5201</v>
      </c>
      <c r="C1045" s="21" t="s">
        <v>4766</v>
      </c>
      <c r="D1045" s="21" t="s">
        <v>165</v>
      </c>
      <c r="F1045" s="21" t="s">
        <v>9</v>
      </c>
      <c r="G1045" s="21" t="s">
        <v>59</v>
      </c>
      <c r="H1045" s="21" t="s">
        <v>11</v>
      </c>
      <c r="J1045" s="20">
        <v>1516</v>
      </c>
      <c r="K1045" s="22" t="s">
        <v>167</v>
      </c>
      <c r="L1045" s="21" t="s">
        <v>8</v>
      </c>
      <c r="N1045" s="29" t="s">
        <v>7129</v>
      </c>
      <c r="O1045" s="21" t="s">
        <v>168</v>
      </c>
      <c r="P1045" s="21" t="s">
        <v>166</v>
      </c>
      <c r="Q1045" s="21"/>
    </row>
    <row r="1046" spans="1:17" s="18" customFormat="1" ht="70" x14ac:dyDescent="0.2">
      <c r="A1046" s="20">
        <v>231</v>
      </c>
      <c r="B1046" s="21" t="s">
        <v>4430</v>
      </c>
      <c r="C1046" s="21" t="s">
        <v>4197</v>
      </c>
      <c r="D1046" s="21" t="s">
        <v>1157</v>
      </c>
      <c r="E1046" s="21" t="s">
        <v>237</v>
      </c>
      <c r="F1046" s="21" t="s">
        <v>9</v>
      </c>
      <c r="G1046" s="21" t="s">
        <v>59</v>
      </c>
      <c r="H1046" s="21" t="s">
        <v>11</v>
      </c>
      <c r="J1046" s="20">
        <v>1516</v>
      </c>
      <c r="K1046" s="22" t="s">
        <v>1159</v>
      </c>
      <c r="L1046" s="21" t="s">
        <v>8</v>
      </c>
      <c r="N1046" s="29" t="s">
        <v>7130</v>
      </c>
      <c r="O1046" s="21" t="s">
        <v>1160</v>
      </c>
      <c r="P1046" s="21" t="s">
        <v>1158</v>
      </c>
      <c r="Q1046" s="21"/>
    </row>
    <row r="1047" spans="1:17" s="18" customFormat="1" ht="70" x14ac:dyDescent="0.2">
      <c r="A1047" s="20">
        <v>232</v>
      </c>
      <c r="B1047" s="21" t="s">
        <v>4430</v>
      </c>
      <c r="C1047" s="21" t="s">
        <v>4592</v>
      </c>
      <c r="D1047" s="21" t="s">
        <v>1157</v>
      </c>
      <c r="E1047" s="21" t="s">
        <v>237</v>
      </c>
      <c r="F1047" s="21" t="s">
        <v>9</v>
      </c>
      <c r="G1047" s="21" t="s">
        <v>59</v>
      </c>
      <c r="H1047" s="21" t="s">
        <v>11</v>
      </c>
      <c r="J1047" s="20">
        <v>1516</v>
      </c>
      <c r="K1047" s="22" t="s">
        <v>1159</v>
      </c>
      <c r="L1047" s="21" t="s">
        <v>8</v>
      </c>
      <c r="M1047" s="21" t="s">
        <v>54</v>
      </c>
      <c r="N1047" s="29" t="s">
        <v>7130</v>
      </c>
      <c r="O1047" s="21" t="s">
        <v>1160</v>
      </c>
      <c r="P1047" s="21" t="s">
        <v>1158</v>
      </c>
      <c r="Q1047" s="21"/>
    </row>
    <row r="1048" spans="1:17" s="18" customFormat="1" ht="32" x14ac:dyDescent="0.2">
      <c r="A1048" s="20">
        <v>585</v>
      </c>
      <c r="B1048" s="21" t="s">
        <v>5207</v>
      </c>
      <c r="C1048" s="21" t="s">
        <v>4197</v>
      </c>
      <c r="D1048" s="21" t="s">
        <v>67</v>
      </c>
      <c r="E1048" s="21" t="s">
        <v>2003</v>
      </c>
      <c r="F1048" s="21" t="s">
        <v>9</v>
      </c>
      <c r="G1048" s="21" t="s">
        <v>22</v>
      </c>
      <c r="H1048" s="21" t="s">
        <v>11</v>
      </c>
      <c r="J1048" s="20">
        <v>1516</v>
      </c>
      <c r="K1048" s="22" t="s">
        <v>2005</v>
      </c>
      <c r="L1048" s="21" t="s">
        <v>24</v>
      </c>
      <c r="N1048" s="29" t="s">
        <v>7131</v>
      </c>
      <c r="O1048" s="21" t="s">
        <v>1788</v>
      </c>
      <c r="P1048" s="21" t="s">
        <v>2004</v>
      </c>
      <c r="Q1048" s="21"/>
    </row>
    <row r="1049" spans="1:17" s="18" customFormat="1" ht="32" x14ac:dyDescent="0.2">
      <c r="A1049" s="20">
        <v>584</v>
      </c>
      <c r="B1049" s="21" t="s">
        <v>4658</v>
      </c>
      <c r="C1049" s="21" t="s">
        <v>4283</v>
      </c>
      <c r="D1049" s="21" t="s">
        <v>2961</v>
      </c>
      <c r="E1049" s="21" t="s">
        <v>13</v>
      </c>
      <c r="F1049" s="21" t="s">
        <v>9</v>
      </c>
      <c r="G1049" s="21" t="s">
        <v>22</v>
      </c>
      <c r="H1049" s="21" t="s">
        <v>11</v>
      </c>
      <c r="J1049" s="20">
        <v>1516</v>
      </c>
      <c r="K1049" s="22" t="s">
        <v>2449</v>
      </c>
      <c r="L1049" s="21" t="s">
        <v>8</v>
      </c>
      <c r="N1049" s="29" t="s">
        <v>7132</v>
      </c>
      <c r="O1049" s="21" t="s">
        <v>1788</v>
      </c>
      <c r="P1049" s="21" t="s">
        <v>2962</v>
      </c>
      <c r="Q1049" s="21"/>
    </row>
    <row r="1050" spans="1:17" s="18" customFormat="1" ht="48" x14ac:dyDescent="0.2">
      <c r="A1050" s="20">
        <v>934</v>
      </c>
      <c r="B1050" s="21" t="s">
        <v>6154</v>
      </c>
      <c r="C1050" s="21" t="s">
        <v>4195</v>
      </c>
      <c r="D1050" s="21" t="s">
        <v>67</v>
      </c>
      <c r="E1050" s="21" t="s">
        <v>49</v>
      </c>
      <c r="F1050" s="21" t="s">
        <v>9</v>
      </c>
      <c r="G1050" s="21" t="s">
        <v>2447</v>
      </c>
      <c r="H1050" s="21" t="s">
        <v>47</v>
      </c>
      <c r="I1050" s="21" t="s">
        <v>87</v>
      </c>
      <c r="J1050" s="20">
        <v>1516</v>
      </c>
      <c r="K1050" s="22" t="s">
        <v>2449</v>
      </c>
      <c r="L1050" s="21" t="s">
        <v>16</v>
      </c>
      <c r="N1050" s="29" t="s">
        <v>8304</v>
      </c>
      <c r="O1050" s="21" t="s">
        <v>2450</v>
      </c>
      <c r="P1050" s="21" t="s">
        <v>2448</v>
      </c>
      <c r="Q1050" s="21"/>
    </row>
    <row r="1051" spans="1:17" s="18" customFormat="1" ht="32" x14ac:dyDescent="0.2">
      <c r="A1051" s="20">
        <v>589</v>
      </c>
      <c r="B1051" s="21" t="s">
        <v>5210</v>
      </c>
      <c r="C1051" s="21" t="s">
        <v>4197</v>
      </c>
      <c r="D1051" s="21" t="s">
        <v>2910</v>
      </c>
      <c r="E1051" s="21" t="s">
        <v>265</v>
      </c>
      <c r="F1051" s="21" t="s">
        <v>9</v>
      </c>
      <c r="G1051" s="21" t="s">
        <v>22</v>
      </c>
      <c r="H1051" s="21" t="s">
        <v>11</v>
      </c>
      <c r="J1051" s="20">
        <v>1516</v>
      </c>
      <c r="K1051" s="22" t="s">
        <v>2912</v>
      </c>
      <c r="L1051" s="21" t="s">
        <v>16</v>
      </c>
      <c r="M1051" s="21" t="s">
        <v>35</v>
      </c>
      <c r="N1051" s="29" t="s">
        <v>7133</v>
      </c>
      <c r="O1051" s="21" t="s">
        <v>568</v>
      </c>
      <c r="P1051" s="21" t="s">
        <v>2911</v>
      </c>
      <c r="Q1051" s="21"/>
    </row>
    <row r="1052" spans="1:17" s="18" customFormat="1" ht="32" x14ac:dyDescent="0.2">
      <c r="A1052" s="20">
        <v>586</v>
      </c>
      <c r="B1052" s="21" t="s">
        <v>5208</v>
      </c>
      <c r="C1052" s="21" t="s">
        <v>4197</v>
      </c>
      <c r="D1052" s="21" t="s">
        <v>1430</v>
      </c>
      <c r="E1052" s="21" t="s">
        <v>180</v>
      </c>
      <c r="F1052" s="21" t="s">
        <v>9</v>
      </c>
      <c r="G1052" s="21" t="s">
        <v>22</v>
      </c>
      <c r="H1052" s="21" t="s">
        <v>11</v>
      </c>
      <c r="J1052" s="20">
        <v>1516</v>
      </c>
      <c r="K1052" s="22" t="s">
        <v>1432</v>
      </c>
      <c r="L1052" s="21" t="s">
        <v>24</v>
      </c>
      <c r="N1052" s="29" t="s">
        <v>7134</v>
      </c>
      <c r="O1052" s="21" t="s">
        <v>1433</v>
      </c>
      <c r="P1052" s="21" t="s">
        <v>1431</v>
      </c>
      <c r="Q1052" s="21"/>
    </row>
    <row r="1053" spans="1:17" s="18" customFormat="1" ht="56" x14ac:dyDescent="0.2">
      <c r="A1053" s="20">
        <v>233</v>
      </c>
      <c r="B1053" s="21" t="s">
        <v>6187</v>
      </c>
      <c r="C1053" s="21" t="s">
        <v>4835</v>
      </c>
      <c r="D1053" s="21" t="s">
        <v>2569</v>
      </c>
      <c r="F1053" s="21" t="s">
        <v>9</v>
      </c>
      <c r="G1053" s="21" t="s">
        <v>59</v>
      </c>
      <c r="H1053" s="21" t="s">
        <v>11</v>
      </c>
      <c r="J1053" s="20">
        <v>1516</v>
      </c>
      <c r="K1053" s="22" t="s">
        <v>2571</v>
      </c>
      <c r="L1053" s="21" t="s">
        <v>8</v>
      </c>
      <c r="M1053" s="21" t="s">
        <v>446</v>
      </c>
      <c r="N1053" s="29" t="s">
        <v>8441</v>
      </c>
      <c r="O1053" s="21" t="s">
        <v>1160</v>
      </c>
      <c r="P1053" s="21" t="s">
        <v>2570</v>
      </c>
      <c r="Q1053" s="21"/>
    </row>
    <row r="1054" spans="1:17" s="18" customFormat="1" ht="48" x14ac:dyDescent="0.2">
      <c r="A1054" s="20">
        <v>510</v>
      </c>
      <c r="B1054" s="21" t="s">
        <v>5202</v>
      </c>
      <c r="C1054" s="21" t="s">
        <v>4197</v>
      </c>
      <c r="D1054" s="21" t="s">
        <v>3143</v>
      </c>
      <c r="F1054" s="21" t="s">
        <v>9</v>
      </c>
      <c r="G1054" s="21" t="s">
        <v>22</v>
      </c>
      <c r="H1054" s="21" t="s">
        <v>11</v>
      </c>
      <c r="J1054" s="20">
        <v>1516</v>
      </c>
      <c r="K1054" s="22" t="s">
        <v>2571</v>
      </c>
      <c r="L1054" s="21" t="s">
        <v>8</v>
      </c>
      <c r="N1054" s="29" t="s">
        <v>7136</v>
      </c>
      <c r="O1054" s="21" t="s">
        <v>7135</v>
      </c>
      <c r="P1054" s="21" t="s">
        <v>3944</v>
      </c>
    </row>
    <row r="1055" spans="1:17" s="18" customFormat="1" ht="32" x14ac:dyDescent="0.2">
      <c r="A1055" s="20">
        <v>587</v>
      </c>
      <c r="B1055" s="21" t="s">
        <v>4241</v>
      </c>
      <c r="C1055" s="21" t="s">
        <v>4195</v>
      </c>
      <c r="D1055" s="21" t="s">
        <v>67</v>
      </c>
      <c r="F1055" s="21" t="s">
        <v>9</v>
      </c>
      <c r="G1055" s="21" t="s">
        <v>22</v>
      </c>
      <c r="H1055" s="21" t="s">
        <v>11</v>
      </c>
      <c r="J1055" s="20">
        <v>1516</v>
      </c>
      <c r="K1055" s="22" t="s">
        <v>3397</v>
      </c>
      <c r="L1055" s="21" t="s">
        <v>8</v>
      </c>
      <c r="N1055" s="29" t="s">
        <v>7137</v>
      </c>
      <c r="O1055" s="21" t="s">
        <v>568</v>
      </c>
      <c r="P1055" s="21" t="s">
        <v>3396</v>
      </c>
    </row>
    <row r="1056" spans="1:17" s="18" customFormat="1" ht="48" x14ac:dyDescent="0.2">
      <c r="A1056" s="20">
        <v>588</v>
      </c>
      <c r="B1056" s="21" t="s">
        <v>5209</v>
      </c>
      <c r="C1056" s="21" t="s">
        <v>4197</v>
      </c>
      <c r="D1056" s="21" t="s">
        <v>720</v>
      </c>
      <c r="F1056" s="21" t="s">
        <v>9</v>
      </c>
      <c r="G1056" s="21" t="s">
        <v>22</v>
      </c>
      <c r="H1056" s="21" t="s">
        <v>11</v>
      </c>
      <c r="J1056" s="20">
        <v>1516</v>
      </c>
      <c r="K1056" s="22" t="s">
        <v>722</v>
      </c>
      <c r="L1056" s="21" t="s">
        <v>8</v>
      </c>
      <c r="N1056" s="29" t="s">
        <v>7138</v>
      </c>
      <c r="O1056" s="21" t="s">
        <v>568</v>
      </c>
      <c r="P1056" s="21" t="s">
        <v>721</v>
      </c>
      <c r="Q1056" s="21"/>
    </row>
    <row r="1057" spans="1:17" s="18" customFormat="1" ht="98" x14ac:dyDescent="0.2">
      <c r="A1057" s="20">
        <v>1830</v>
      </c>
      <c r="B1057" s="21" t="s">
        <v>5222</v>
      </c>
      <c r="C1057" s="21" t="s">
        <v>4246</v>
      </c>
      <c r="D1057" s="21" t="s">
        <v>782</v>
      </c>
      <c r="E1057" s="21" t="s">
        <v>2328</v>
      </c>
      <c r="F1057" s="21" t="s">
        <v>9</v>
      </c>
      <c r="G1057" s="21" t="s">
        <v>5223</v>
      </c>
      <c r="H1057" s="21" t="s">
        <v>11</v>
      </c>
      <c r="J1057" s="20">
        <v>1516</v>
      </c>
      <c r="L1057" s="21" t="s">
        <v>24</v>
      </c>
      <c r="N1057" s="29" t="s">
        <v>7112</v>
      </c>
      <c r="O1057" s="21" t="s">
        <v>5225</v>
      </c>
      <c r="P1057" s="21" t="s">
        <v>5224</v>
      </c>
      <c r="Q1057" s="21"/>
    </row>
    <row r="1058" spans="1:17" s="18" customFormat="1" ht="70" x14ac:dyDescent="0.2">
      <c r="A1058" s="20">
        <v>1688</v>
      </c>
      <c r="B1058" s="21" t="s">
        <v>6500</v>
      </c>
      <c r="C1058" s="21" t="s">
        <v>4232</v>
      </c>
      <c r="D1058" s="21" t="s">
        <v>5245</v>
      </c>
      <c r="E1058" s="21" t="s">
        <v>265</v>
      </c>
      <c r="F1058" s="21" t="s">
        <v>9</v>
      </c>
      <c r="G1058" s="21" t="s">
        <v>2674</v>
      </c>
      <c r="H1058" s="21" t="s">
        <v>11</v>
      </c>
      <c r="J1058" s="20">
        <v>1517</v>
      </c>
      <c r="K1058" s="22" t="s">
        <v>5247</v>
      </c>
      <c r="L1058" s="21" t="s">
        <v>8</v>
      </c>
      <c r="N1058" s="29" t="s">
        <v>7139</v>
      </c>
      <c r="O1058" s="21" t="s">
        <v>5248</v>
      </c>
      <c r="P1058" s="21" t="s">
        <v>5246</v>
      </c>
    </row>
    <row r="1059" spans="1:17" s="18" customFormat="1" ht="32" x14ac:dyDescent="0.2">
      <c r="A1059" s="20">
        <v>590</v>
      </c>
      <c r="B1059" s="21" t="s">
        <v>5231</v>
      </c>
      <c r="C1059" s="21" t="s">
        <v>4246</v>
      </c>
      <c r="D1059" s="21" t="s">
        <v>320</v>
      </c>
      <c r="E1059" s="21" t="s">
        <v>13</v>
      </c>
      <c r="F1059" s="21" t="s">
        <v>9</v>
      </c>
      <c r="G1059" s="21" t="s">
        <v>22</v>
      </c>
      <c r="H1059" s="21" t="s">
        <v>11</v>
      </c>
      <c r="J1059" s="20">
        <v>1517</v>
      </c>
      <c r="K1059" s="22" t="s">
        <v>567</v>
      </c>
      <c r="L1059" s="21" t="s">
        <v>24</v>
      </c>
      <c r="N1059" s="29" t="s">
        <v>7140</v>
      </c>
      <c r="O1059" s="21" t="s">
        <v>568</v>
      </c>
      <c r="P1059" s="21" t="s">
        <v>566</v>
      </c>
      <c r="Q1059" s="21"/>
    </row>
    <row r="1060" spans="1:17" s="18" customFormat="1" ht="126" x14ac:dyDescent="0.2">
      <c r="A1060" s="20">
        <v>1133</v>
      </c>
      <c r="B1060" s="21" t="s">
        <v>6014</v>
      </c>
      <c r="C1060" s="21" t="s">
        <v>4835</v>
      </c>
      <c r="D1060" s="21" t="s">
        <v>1877</v>
      </c>
      <c r="E1060" s="21" t="s">
        <v>79</v>
      </c>
      <c r="F1060" s="21" t="s">
        <v>9</v>
      </c>
      <c r="G1060" s="21" t="s">
        <v>468</v>
      </c>
      <c r="H1060" s="21" t="s">
        <v>19</v>
      </c>
      <c r="J1060" s="20">
        <v>1517</v>
      </c>
      <c r="K1060" s="22" t="s">
        <v>567</v>
      </c>
      <c r="L1060" s="21" t="s">
        <v>16</v>
      </c>
      <c r="N1060" s="29" t="s">
        <v>8442</v>
      </c>
      <c r="O1060" s="42" t="s">
        <v>8111</v>
      </c>
      <c r="P1060" s="21" t="s">
        <v>1878</v>
      </c>
      <c r="Q1060" s="21"/>
    </row>
    <row r="1061" spans="1:17" s="18" customFormat="1" ht="98" x14ac:dyDescent="0.2">
      <c r="A1061" s="20">
        <v>1686</v>
      </c>
      <c r="B1061" s="21" t="s">
        <v>4733</v>
      </c>
      <c r="C1061" s="21" t="s">
        <v>4627</v>
      </c>
      <c r="D1061" s="21" t="s">
        <v>5241</v>
      </c>
      <c r="E1061" s="21" t="s">
        <v>265</v>
      </c>
      <c r="F1061" s="21" t="s">
        <v>9</v>
      </c>
      <c r="G1061" s="59" t="s">
        <v>8443</v>
      </c>
      <c r="H1061" s="21" t="s">
        <v>439</v>
      </c>
      <c r="J1061" s="20">
        <v>1517</v>
      </c>
      <c r="K1061" s="22" t="s">
        <v>5243</v>
      </c>
      <c r="L1061" s="21" t="s">
        <v>8</v>
      </c>
      <c r="N1061" s="29" t="s">
        <v>8038</v>
      </c>
      <c r="O1061" s="21" t="s">
        <v>5244</v>
      </c>
      <c r="P1061" s="21" t="s">
        <v>5242</v>
      </c>
    </row>
    <row r="1062" spans="1:17" s="18" customFormat="1" ht="48" x14ac:dyDescent="0.2">
      <c r="A1062" s="20">
        <v>234</v>
      </c>
      <c r="B1062" s="21" t="s">
        <v>6561</v>
      </c>
      <c r="C1062" s="21" t="s">
        <v>4835</v>
      </c>
      <c r="D1062" s="21" t="s">
        <v>1157</v>
      </c>
      <c r="F1062" s="21" t="s">
        <v>9</v>
      </c>
      <c r="G1062" s="21" t="s">
        <v>59</v>
      </c>
      <c r="H1062" s="21" t="s">
        <v>11</v>
      </c>
      <c r="J1062" s="20">
        <v>1517</v>
      </c>
      <c r="K1062" s="22" t="s">
        <v>4138</v>
      </c>
      <c r="L1062" s="21" t="s">
        <v>8</v>
      </c>
      <c r="N1062" s="29" t="s">
        <v>8444</v>
      </c>
      <c r="O1062" s="21" t="s">
        <v>4139</v>
      </c>
      <c r="P1062" s="21" t="s">
        <v>4137</v>
      </c>
      <c r="Q1062" s="21"/>
    </row>
    <row r="1063" spans="1:17" s="18" customFormat="1" ht="32" x14ac:dyDescent="0.2">
      <c r="A1063" s="20">
        <v>591</v>
      </c>
      <c r="B1063" s="21" t="s">
        <v>6453</v>
      </c>
      <c r="C1063" s="21" t="s">
        <v>4246</v>
      </c>
      <c r="D1063" s="21" t="s">
        <v>902</v>
      </c>
      <c r="E1063" s="21" t="s">
        <v>462</v>
      </c>
      <c r="F1063" s="21" t="s">
        <v>9</v>
      </c>
      <c r="G1063" s="21" t="s">
        <v>22</v>
      </c>
      <c r="H1063" s="21" t="s">
        <v>11</v>
      </c>
      <c r="J1063" s="20">
        <v>1517</v>
      </c>
      <c r="K1063" s="22" t="s">
        <v>3691</v>
      </c>
      <c r="L1063" s="21" t="s">
        <v>16</v>
      </c>
      <c r="N1063" s="29" t="s">
        <v>7141</v>
      </c>
      <c r="O1063" s="21" t="s">
        <v>568</v>
      </c>
      <c r="P1063" s="21" t="s">
        <v>3690</v>
      </c>
      <c r="Q1063" s="21"/>
    </row>
    <row r="1064" spans="1:17" s="18" customFormat="1" ht="42" x14ac:dyDescent="0.2">
      <c r="A1064" s="20">
        <v>595</v>
      </c>
      <c r="B1064" s="21" t="s">
        <v>4241</v>
      </c>
      <c r="C1064" s="21" t="s">
        <v>4197</v>
      </c>
      <c r="D1064" s="21" t="s">
        <v>67</v>
      </c>
      <c r="E1064" s="21" t="s">
        <v>55</v>
      </c>
      <c r="F1064" s="21" t="s">
        <v>9</v>
      </c>
      <c r="G1064" s="21" t="s">
        <v>22</v>
      </c>
      <c r="H1064" s="21" t="s">
        <v>11</v>
      </c>
      <c r="J1064" s="20">
        <v>1517</v>
      </c>
      <c r="K1064" s="22" t="s">
        <v>3358</v>
      </c>
      <c r="L1064" s="21" t="s">
        <v>24</v>
      </c>
      <c r="N1064" s="29" t="s">
        <v>7142</v>
      </c>
      <c r="O1064" s="21" t="s">
        <v>1341</v>
      </c>
      <c r="P1064" s="21" t="s">
        <v>3357</v>
      </c>
      <c r="Q1064" s="21"/>
    </row>
    <row r="1065" spans="1:17" s="18" customFormat="1" ht="42" x14ac:dyDescent="0.2">
      <c r="A1065" s="20">
        <v>596</v>
      </c>
      <c r="B1065" s="21" t="s">
        <v>4241</v>
      </c>
      <c r="C1065" s="21" t="s">
        <v>4197</v>
      </c>
      <c r="D1065" s="21" t="s">
        <v>67</v>
      </c>
      <c r="E1065" s="21" t="s">
        <v>3359</v>
      </c>
      <c r="F1065" s="21" t="s">
        <v>9</v>
      </c>
      <c r="G1065" s="21" t="s">
        <v>22</v>
      </c>
      <c r="H1065" s="21" t="s">
        <v>11</v>
      </c>
      <c r="J1065" s="20">
        <v>1517</v>
      </c>
      <c r="K1065" s="22" t="s">
        <v>3358</v>
      </c>
      <c r="L1065" s="21" t="s">
        <v>24</v>
      </c>
      <c r="N1065" s="29" t="s">
        <v>8445</v>
      </c>
      <c r="O1065" s="21" t="s">
        <v>1341</v>
      </c>
      <c r="P1065" s="21" t="s">
        <v>3357</v>
      </c>
      <c r="Q1065" s="21"/>
    </row>
    <row r="1066" spans="1:17" s="18" customFormat="1" ht="98" x14ac:dyDescent="0.2">
      <c r="A1066" s="20">
        <v>235</v>
      </c>
      <c r="B1066" s="21" t="s">
        <v>6101</v>
      </c>
      <c r="C1066" s="21" t="s">
        <v>4766</v>
      </c>
      <c r="D1066" s="21" t="s">
        <v>2225</v>
      </c>
      <c r="F1066" s="21" t="s">
        <v>9</v>
      </c>
      <c r="G1066" s="21" t="s">
        <v>59</v>
      </c>
      <c r="H1066" s="21" t="s">
        <v>11</v>
      </c>
      <c r="J1066" s="20">
        <v>1517</v>
      </c>
      <c r="K1066" s="22" t="s">
        <v>2223</v>
      </c>
      <c r="L1066" s="21" t="s">
        <v>8</v>
      </c>
      <c r="N1066" s="29" t="s">
        <v>8446</v>
      </c>
      <c r="O1066" s="21" t="s">
        <v>2224</v>
      </c>
      <c r="P1066" s="21" t="s">
        <v>2226</v>
      </c>
      <c r="Q1066" s="21"/>
    </row>
    <row r="1067" spans="1:17" s="18" customFormat="1" ht="98" x14ac:dyDescent="0.2">
      <c r="A1067" s="20">
        <v>236</v>
      </c>
      <c r="B1067" s="21" t="s">
        <v>6101</v>
      </c>
      <c r="C1067" s="21" t="s">
        <v>4627</v>
      </c>
      <c r="D1067" s="21" t="s">
        <v>2221</v>
      </c>
      <c r="F1067" s="21" t="s">
        <v>9</v>
      </c>
      <c r="G1067" s="21" t="s">
        <v>59</v>
      </c>
      <c r="H1067" s="21" t="s">
        <v>11</v>
      </c>
      <c r="J1067" s="20">
        <v>1517</v>
      </c>
      <c r="K1067" s="22" t="s">
        <v>2223</v>
      </c>
      <c r="L1067" s="21" t="s">
        <v>8</v>
      </c>
      <c r="N1067" s="29" t="s">
        <v>8447</v>
      </c>
      <c r="O1067" s="21" t="s">
        <v>2224</v>
      </c>
      <c r="P1067" s="21" t="s">
        <v>2222</v>
      </c>
    </row>
    <row r="1068" spans="1:17" s="18" customFormat="1" ht="48" x14ac:dyDescent="0.2">
      <c r="A1068" s="20">
        <v>925</v>
      </c>
      <c r="B1068" s="21" t="s">
        <v>4241</v>
      </c>
      <c r="C1068" s="21" t="s">
        <v>4232</v>
      </c>
      <c r="D1068" s="21" t="s">
        <v>3379</v>
      </c>
      <c r="E1068" s="21" t="s">
        <v>643</v>
      </c>
      <c r="F1068" s="21" t="s">
        <v>9</v>
      </c>
      <c r="G1068" s="21" t="s">
        <v>3380</v>
      </c>
      <c r="H1068" s="21" t="s">
        <v>47</v>
      </c>
      <c r="I1068" s="21" t="s">
        <v>432</v>
      </c>
      <c r="J1068" s="20">
        <v>1517</v>
      </c>
      <c r="K1068" s="22" t="s">
        <v>7173</v>
      </c>
      <c r="L1068" s="21" t="s">
        <v>16</v>
      </c>
      <c r="N1068" s="29" t="s">
        <v>7174</v>
      </c>
      <c r="O1068" s="21" t="s">
        <v>3382</v>
      </c>
      <c r="P1068" s="21" t="s">
        <v>3381</v>
      </c>
      <c r="Q1068" s="21"/>
    </row>
    <row r="1069" spans="1:17" s="18" customFormat="1" ht="56" x14ac:dyDescent="0.2">
      <c r="A1069" s="20">
        <v>237</v>
      </c>
      <c r="B1069" s="21" t="s">
        <v>5226</v>
      </c>
      <c r="C1069" s="21" t="s">
        <v>4246</v>
      </c>
      <c r="D1069" s="21" t="s">
        <v>1055</v>
      </c>
      <c r="F1069" s="21" t="s">
        <v>9</v>
      </c>
      <c r="G1069" s="21" t="s">
        <v>59</v>
      </c>
      <c r="H1069" s="21" t="s">
        <v>11</v>
      </c>
      <c r="J1069" s="20">
        <v>1517</v>
      </c>
      <c r="K1069" s="22" t="s">
        <v>1057</v>
      </c>
      <c r="L1069" s="21" t="s">
        <v>8</v>
      </c>
      <c r="N1069" s="29" t="s">
        <v>8448</v>
      </c>
      <c r="O1069" s="21" t="s">
        <v>1058</v>
      </c>
      <c r="P1069" s="21" t="s">
        <v>1056</v>
      </c>
      <c r="Q1069" s="21"/>
    </row>
    <row r="1070" spans="1:17" s="18" customFormat="1" ht="98" x14ac:dyDescent="0.2">
      <c r="A1070" s="18">
        <v>1864</v>
      </c>
      <c r="B1070" s="18" t="s">
        <v>7354</v>
      </c>
      <c r="C1070" s="18" t="s">
        <v>7355</v>
      </c>
      <c r="F1070" s="18" t="s">
        <v>9</v>
      </c>
      <c r="G1070" s="18" t="s">
        <v>7356</v>
      </c>
      <c r="H1070" s="18" t="s">
        <v>1560</v>
      </c>
      <c r="J1070" s="18">
        <v>1517</v>
      </c>
      <c r="K1070" s="18" t="s">
        <v>7357</v>
      </c>
      <c r="L1070" s="18" t="s">
        <v>38</v>
      </c>
      <c r="N1070" s="29" t="s">
        <v>7358</v>
      </c>
      <c r="O1070" s="18" t="s">
        <v>7359</v>
      </c>
      <c r="P1070" s="18">
        <v>1630</v>
      </c>
      <c r="Q1070" s="21"/>
    </row>
    <row r="1071" spans="1:17" s="18" customFormat="1" ht="168" x14ac:dyDescent="0.2">
      <c r="A1071" s="20">
        <v>238</v>
      </c>
      <c r="B1071" s="21" t="s">
        <v>5227</v>
      </c>
      <c r="C1071" s="21" t="s">
        <v>4197</v>
      </c>
      <c r="D1071" s="21" t="s">
        <v>1832</v>
      </c>
      <c r="F1071" s="21" t="s">
        <v>9</v>
      </c>
      <c r="G1071" s="21" t="s">
        <v>59</v>
      </c>
      <c r="H1071" s="21" t="s">
        <v>11</v>
      </c>
      <c r="J1071" s="20">
        <v>1517</v>
      </c>
      <c r="K1071" s="22" t="s">
        <v>2112</v>
      </c>
      <c r="L1071" s="21" t="s">
        <v>8</v>
      </c>
      <c r="N1071" s="29" t="s">
        <v>8449</v>
      </c>
      <c r="O1071" s="21" t="s">
        <v>2113</v>
      </c>
      <c r="P1071" s="21" t="s">
        <v>2111</v>
      </c>
      <c r="Q1071" s="21"/>
    </row>
    <row r="1072" spans="1:17" s="18" customFormat="1" ht="168" x14ac:dyDescent="0.2">
      <c r="A1072" s="20">
        <v>239</v>
      </c>
      <c r="B1072" s="21" t="s">
        <v>6166</v>
      </c>
      <c r="C1072" s="21" t="s">
        <v>6167</v>
      </c>
      <c r="D1072" s="21" t="s">
        <v>1832</v>
      </c>
      <c r="F1072" s="21" t="s">
        <v>9</v>
      </c>
      <c r="G1072" s="21" t="s">
        <v>59</v>
      </c>
      <c r="H1072" s="21" t="s">
        <v>11</v>
      </c>
      <c r="J1072" s="20">
        <v>1517</v>
      </c>
      <c r="K1072" s="22" t="s">
        <v>2112</v>
      </c>
      <c r="L1072" s="21" t="s">
        <v>8</v>
      </c>
      <c r="M1072" s="21" t="s">
        <v>54</v>
      </c>
      <c r="N1072" s="29" t="s">
        <v>8449</v>
      </c>
      <c r="O1072" s="21" t="s">
        <v>2113</v>
      </c>
      <c r="P1072" s="21" t="s">
        <v>2111</v>
      </c>
      <c r="Q1072" s="21"/>
    </row>
    <row r="1073" spans="1:17" s="18" customFormat="1" ht="70" x14ac:dyDescent="0.2">
      <c r="A1073" s="20">
        <v>597</v>
      </c>
      <c r="B1073" s="21" t="s">
        <v>6306</v>
      </c>
      <c r="C1073" s="21" t="s">
        <v>4584</v>
      </c>
      <c r="D1073" s="21" t="s">
        <v>67</v>
      </c>
      <c r="E1073" s="21" t="s">
        <v>336</v>
      </c>
      <c r="F1073" s="21" t="s">
        <v>9</v>
      </c>
      <c r="G1073" s="21" t="s">
        <v>22</v>
      </c>
      <c r="H1073" s="21" t="s">
        <v>11</v>
      </c>
      <c r="J1073" s="20">
        <v>1517</v>
      </c>
      <c r="K1073" s="22" t="s">
        <v>2991</v>
      </c>
      <c r="L1073" s="21" t="s">
        <v>24</v>
      </c>
      <c r="N1073" s="29" t="s">
        <v>8450</v>
      </c>
      <c r="O1073" s="21" t="s">
        <v>2992</v>
      </c>
      <c r="P1073" s="21" t="s">
        <v>2990</v>
      </c>
      <c r="Q1073" s="21"/>
    </row>
    <row r="1074" spans="1:17" s="18" customFormat="1" ht="56" x14ac:dyDescent="0.2">
      <c r="A1074" s="20">
        <v>240</v>
      </c>
      <c r="B1074" s="21" t="s">
        <v>5228</v>
      </c>
      <c r="C1074" s="21" t="s">
        <v>4246</v>
      </c>
      <c r="D1074" s="21" t="s">
        <v>693</v>
      </c>
      <c r="F1074" s="21" t="s">
        <v>9</v>
      </c>
      <c r="G1074" s="21" t="s">
        <v>59</v>
      </c>
      <c r="H1074" s="21" t="s">
        <v>11</v>
      </c>
      <c r="J1074" s="20">
        <v>1517</v>
      </c>
      <c r="K1074" s="22" t="s">
        <v>695</v>
      </c>
      <c r="L1074" s="21" t="s">
        <v>8</v>
      </c>
      <c r="N1074" s="29" t="s">
        <v>7143</v>
      </c>
      <c r="O1074" s="21" t="s">
        <v>696</v>
      </c>
      <c r="P1074" s="21" t="s">
        <v>694</v>
      </c>
      <c r="Q1074" s="21"/>
    </row>
    <row r="1075" spans="1:17" s="18" customFormat="1" ht="70" x14ac:dyDescent="0.2">
      <c r="A1075" s="20">
        <v>241</v>
      </c>
      <c r="B1075" s="21" t="s">
        <v>4241</v>
      </c>
      <c r="C1075" s="21" t="s">
        <v>4197</v>
      </c>
      <c r="D1075" s="21" t="s">
        <v>3354</v>
      </c>
      <c r="F1075" s="21" t="s">
        <v>9</v>
      </c>
      <c r="G1075" s="21" t="s">
        <v>59</v>
      </c>
      <c r="H1075" s="21" t="s">
        <v>11</v>
      </c>
      <c r="J1075" s="20">
        <v>1517</v>
      </c>
      <c r="K1075" s="22" t="s">
        <v>695</v>
      </c>
      <c r="L1075" s="21" t="s">
        <v>8</v>
      </c>
      <c r="N1075" s="29" t="s">
        <v>7144</v>
      </c>
      <c r="O1075" s="21" t="s">
        <v>3356</v>
      </c>
      <c r="P1075" s="21" t="s">
        <v>3355</v>
      </c>
      <c r="Q1075" s="21"/>
    </row>
    <row r="1076" spans="1:17" s="18" customFormat="1" ht="70" x14ac:dyDescent="0.2">
      <c r="A1076" s="20">
        <v>242</v>
      </c>
      <c r="B1076" s="21" t="s">
        <v>4241</v>
      </c>
      <c r="C1076" s="21" t="s">
        <v>4283</v>
      </c>
      <c r="D1076" s="21" t="s">
        <v>3354</v>
      </c>
      <c r="F1076" s="21" t="s">
        <v>9</v>
      </c>
      <c r="G1076" s="21" t="s">
        <v>59</v>
      </c>
      <c r="H1076" s="21" t="s">
        <v>11</v>
      </c>
      <c r="J1076" s="20">
        <v>1517</v>
      </c>
      <c r="K1076" s="22" t="s">
        <v>695</v>
      </c>
      <c r="L1076" s="21" t="s">
        <v>8</v>
      </c>
      <c r="M1076" s="21" t="s">
        <v>54</v>
      </c>
      <c r="N1076" s="29" t="s">
        <v>7144</v>
      </c>
      <c r="O1076" s="21" t="s">
        <v>3356</v>
      </c>
      <c r="P1076" s="21" t="s">
        <v>3355</v>
      </c>
      <c r="Q1076" s="21"/>
    </row>
    <row r="1077" spans="1:17" s="18" customFormat="1" ht="70" x14ac:dyDescent="0.2">
      <c r="A1077" s="20">
        <v>243</v>
      </c>
      <c r="B1077" s="21" t="s">
        <v>5900</v>
      </c>
      <c r="C1077" s="21" t="s">
        <v>4405</v>
      </c>
      <c r="D1077" s="21" t="s">
        <v>1360</v>
      </c>
      <c r="F1077" s="21" t="s">
        <v>9</v>
      </c>
      <c r="G1077" s="21" t="s">
        <v>59</v>
      </c>
      <c r="H1077" s="21" t="s">
        <v>11</v>
      </c>
      <c r="J1077" s="20">
        <v>1517</v>
      </c>
      <c r="K1077" s="22" t="s">
        <v>1362</v>
      </c>
      <c r="L1077" s="21" t="s">
        <v>16</v>
      </c>
      <c r="M1077" s="21" t="s">
        <v>1364</v>
      </c>
      <c r="N1077" s="29" t="s">
        <v>8451</v>
      </c>
      <c r="O1077" s="85" t="s">
        <v>8719</v>
      </c>
      <c r="P1077" s="21" t="s">
        <v>1361</v>
      </c>
      <c r="Q1077" s="21"/>
    </row>
    <row r="1078" spans="1:17" s="18" customFormat="1" ht="32" x14ac:dyDescent="0.2">
      <c r="A1078" s="20">
        <v>244</v>
      </c>
      <c r="B1078" s="21" t="s">
        <v>4634</v>
      </c>
      <c r="C1078" s="21" t="s">
        <v>4283</v>
      </c>
      <c r="D1078" s="21" t="s">
        <v>3112</v>
      </c>
      <c r="F1078" s="21" t="s">
        <v>9</v>
      </c>
      <c r="G1078" s="21" t="s">
        <v>59</v>
      </c>
      <c r="H1078" s="21" t="s">
        <v>11</v>
      </c>
      <c r="J1078" s="20">
        <v>1517</v>
      </c>
      <c r="K1078" s="22" t="s">
        <v>3114</v>
      </c>
      <c r="L1078" s="21" t="s">
        <v>24</v>
      </c>
      <c r="N1078" s="29" t="s">
        <v>7145</v>
      </c>
      <c r="O1078" s="21" t="s">
        <v>1363</v>
      </c>
      <c r="P1078" s="21" t="s">
        <v>3113</v>
      </c>
      <c r="Q1078" s="21"/>
    </row>
    <row r="1079" spans="1:17" s="18" customFormat="1" ht="32" x14ac:dyDescent="0.2">
      <c r="A1079" s="20">
        <v>598</v>
      </c>
      <c r="B1079" s="21" t="s">
        <v>5232</v>
      </c>
      <c r="C1079" s="21" t="s">
        <v>4197</v>
      </c>
      <c r="D1079" s="21" t="s">
        <v>3561</v>
      </c>
      <c r="E1079" s="21" t="s">
        <v>237</v>
      </c>
      <c r="F1079" s="21" t="s">
        <v>9</v>
      </c>
      <c r="G1079" s="21" t="s">
        <v>22</v>
      </c>
      <c r="H1079" s="21" t="s">
        <v>11</v>
      </c>
      <c r="J1079" s="20">
        <v>1517</v>
      </c>
      <c r="K1079" s="22" t="s">
        <v>3563</v>
      </c>
      <c r="L1079" s="21" t="s">
        <v>8</v>
      </c>
      <c r="N1079" s="29" t="s">
        <v>7146</v>
      </c>
      <c r="O1079" s="21" t="s">
        <v>1423</v>
      </c>
      <c r="P1079" s="21" t="s">
        <v>3562</v>
      </c>
      <c r="Q1079" s="21"/>
    </row>
    <row r="1080" spans="1:17" s="18" customFormat="1" ht="48" x14ac:dyDescent="0.2">
      <c r="A1080" s="20">
        <v>246</v>
      </c>
      <c r="B1080" s="21" t="s">
        <v>6552</v>
      </c>
      <c r="C1080" s="21" t="s">
        <v>4246</v>
      </c>
      <c r="D1080" s="21" t="s">
        <v>316</v>
      </c>
      <c r="F1080" s="21" t="s">
        <v>9</v>
      </c>
      <c r="G1080" s="21" t="s">
        <v>59</v>
      </c>
      <c r="H1080" s="21" t="s">
        <v>11</v>
      </c>
      <c r="J1080" s="20">
        <v>1517</v>
      </c>
      <c r="K1080" s="22" t="s">
        <v>4112</v>
      </c>
      <c r="L1080" s="21" t="s">
        <v>24</v>
      </c>
      <c r="N1080" s="29" t="s">
        <v>7147</v>
      </c>
      <c r="O1080" s="21" t="s">
        <v>1363</v>
      </c>
      <c r="P1080" s="21" t="s">
        <v>4111</v>
      </c>
      <c r="Q1080" s="21"/>
    </row>
    <row r="1081" spans="1:17" s="18" customFormat="1" ht="98" x14ac:dyDescent="0.2">
      <c r="A1081" s="20">
        <v>921</v>
      </c>
      <c r="B1081" s="21" t="s">
        <v>6152</v>
      </c>
      <c r="C1081" s="21" t="s">
        <v>4224</v>
      </c>
      <c r="D1081" s="21" t="s">
        <v>48</v>
      </c>
      <c r="E1081" s="21" t="s">
        <v>265</v>
      </c>
      <c r="F1081" s="21" t="s">
        <v>9</v>
      </c>
      <c r="G1081" s="21" t="s">
        <v>50</v>
      </c>
      <c r="H1081" s="59" t="s">
        <v>734</v>
      </c>
      <c r="J1081" s="20">
        <v>1517</v>
      </c>
      <c r="K1081" s="22" t="s">
        <v>52</v>
      </c>
      <c r="L1081" s="21" t="s">
        <v>8</v>
      </c>
      <c r="N1081" s="29" t="s">
        <v>8452</v>
      </c>
      <c r="O1081" s="21" t="s">
        <v>53</v>
      </c>
      <c r="P1081" s="21" t="s">
        <v>51</v>
      </c>
    </row>
    <row r="1082" spans="1:17" s="18" customFormat="1" ht="98" x14ac:dyDescent="0.2">
      <c r="A1082" s="20">
        <v>922</v>
      </c>
      <c r="B1082" s="21" t="s">
        <v>5235</v>
      </c>
      <c r="C1082" s="21" t="s">
        <v>4675</v>
      </c>
      <c r="D1082" s="21" t="s">
        <v>48</v>
      </c>
      <c r="E1082" s="21" t="s">
        <v>49</v>
      </c>
      <c r="F1082" s="21" t="s">
        <v>9</v>
      </c>
      <c r="G1082" s="21" t="s">
        <v>50</v>
      </c>
      <c r="H1082" s="59" t="s">
        <v>734</v>
      </c>
      <c r="J1082" s="20">
        <v>1517</v>
      </c>
      <c r="K1082" s="22" t="s">
        <v>52</v>
      </c>
      <c r="L1082" s="21" t="s">
        <v>8</v>
      </c>
      <c r="M1082" s="21" t="s">
        <v>54</v>
      </c>
      <c r="N1082" s="29" t="s">
        <v>7148</v>
      </c>
      <c r="O1082" s="21" t="s">
        <v>53</v>
      </c>
      <c r="P1082" s="21" t="s">
        <v>51</v>
      </c>
      <c r="Q1082" s="21"/>
    </row>
    <row r="1083" spans="1:17" s="18" customFormat="1" ht="98" x14ac:dyDescent="0.2">
      <c r="A1083" s="20">
        <v>923</v>
      </c>
      <c r="B1083" s="21" t="s">
        <v>5236</v>
      </c>
      <c r="C1083" s="21" t="s">
        <v>4197</v>
      </c>
      <c r="D1083" s="21" t="s">
        <v>48</v>
      </c>
      <c r="E1083" s="21" t="s">
        <v>265</v>
      </c>
      <c r="F1083" s="21" t="s">
        <v>9</v>
      </c>
      <c r="G1083" s="21" t="s">
        <v>50</v>
      </c>
      <c r="H1083" s="59" t="s">
        <v>734</v>
      </c>
      <c r="J1083" s="20">
        <v>1517</v>
      </c>
      <c r="K1083" s="22" t="s">
        <v>52</v>
      </c>
      <c r="L1083" s="21" t="s">
        <v>8</v>
      </c>
      <c r="M1083" s="21" t="s">
        <v>54</v>
      </c>
      <c r="N1083" s="29" t="s">
        <v>7148</v>
      </c>
      <c r="O1083" s="21" t="s">
        <v>53</v>
      </c>
      <c r="P1083" s="21" t="s">
        <v>51</v>
      </c>
      <c r="Q1083" s="21"/>
    </row>
    <row r="1084" spans="1:17" s="18" customFormat="1" ht="98" x14ac:dyDescent="0.2">
      <c r="A1084" s="20">
        <v>924</v>
      </c>
      <c r="B1084" s="21" t="s">
        <v>6262</v>
      </c>
      <c r="C1084" s="21" t="s">
        <v>4283</v>
      </c>
      <c r="D1084" s="21" t="s">
        <v>48</v>
      </c>
      <c r="E1084" s="21" t="s">
        <v>49</v>
      </c>
      <c r="F1084" s="21" t="s">
        <v>9</v>
      </c>
      <c r="G1084" s="21" t="s">
        <v>50</v>
      </c>
      <c r="H1084" s="59" t="s">
        <v>734</v>
      </c>
      <c r="J1084" s="20">
        <v>1517</v>
      </c>
      <c r="K1084" s="22" t="s">
        <v>52</v>
      </c>
      <c r="L1084" s="21" t="s">
        <v>8</v>
      </c>
      <c r="M1084" s="21" t="s">
        <v>54</v>
      </c>
      <c r="N1084" s="29" t="s">
        <v>7148</v>
      </c>
      <c r="O1084" s="21" t="s">
        <v>53</v>
      </c>
      <c r="P1084" s="21" t="s">
        <v>51</v>
      </c>
      <c r="Q1084" s="21"/>
    </row>
    <row r="1085" spans="1:17" s="18" customFormat="1" ht="56" x14ac:dyDescent="0.2">
      <c r="A1085" s="20">
        <v>248</v>
      </c>
      <c r="B1085" s="21" t="s">
        <v>6181</v>
      </c>
      <c r="C1085" s="21" t="s">
        <v>6011</v>
      </c>
      <c r="D1085" s="21" t="s">
        <v>2543</v>
      </c>
      <c r="F1085" s="21" t="s">
        <v>9</v>
      </c>
      <c r="G1085" s="21" t="s">
        <v>59</v>
      </c>
      <c r="H1085" s="21" t="s">
        <v>11</v>
      </c>
      <c r="J1085" s="20">
        <v>1517</v>
      </c>
      <c r="K1085" s="22" t="s">
        <v>2545</v>
      </c>
      <c r="L1085" s="21" t="s">
        <v>8</v>
      </c>
      <c r="N1085" s="29" t="s">
        <v>8453</v>
      </c>
      <c r="O1085" s="21" t="s">
        <v>2081</v>
      </c>
      <c r="P1085" s="21" t="s">
        <v>2544</v>
      </c>
    </row>
    <row r="1086" spans="1:17" s="18" customFormat="1" ht="154" x14ac:dyDescent="0.2">
      <c r="A1086" s="20">
        <v>249</v>
      </c>
      <c r="B1086" s="21" t="s">
        <v>5230</v>
      </c>
      <c r="C1086" s="21" t="s">
        <v>6332</v>
      </c>
      <c r="D1086" s="21" t="s">
        <v>3092</v>
      </c>
      <c r="F1086" s="21" t="s">
        <v>9</v>
      </c>
      <c r="G1086" s="21" t="s">
        <v>59</v>
      </c>
      <c r="H1086" s="21" t="s">
        <v>11</v>
      </c>
      <c r="J1086" s="20">
        <v>1517</v>
      </c>
      <c r="K1086" s="22" t="s">
        <v>2545</v>
      </c>
      <c r="L1086" s="21" t="s">
        <v>8</v>
      </c>
      <c r="M1086" s="21" t="s">
        <v>54</v>
      </c>
      <c r="N1086" s="29" t="s">
        <v>8454</v>
      </c>
      <c r="O1086" s="21" t="s">
        <v>3094</v>
      </c>
      <c r="P1086" s="21" t="s">
        <v>3093</v>
      </c>
      <c r="Q1086" s="21"/>
    </row>
    <row r="1087" spans="1:17" s="18" customFormat="1" ht="84" x14ac:dyDescent="0.2">
      <c r="A1087" s="20">
        <v>930</v>
      </c>
      <c r="B1087" s="21" t="s">
        <v>6209</v>
      </c>
      <c r="C1087" s="21" t="s">
        <v>4195</v>
      </c>
      <c r="D1087" s="21" t="s">
        <v>2672</v>
      </c>
      <c r="E1087" s="21" t="s">
        <v>2673</v>
      </c>
      <c r="F1087" s="21" t="s">
        <v>9</v>
      </c>
      <c r="G1087" s="21" t="s">
        <v>2674</v>
      </c>
      <c r="H1087" s="21" t="s">
        <v>11</v>
      </c>
      <c r="J1087" s="20">
        <v>1517</v>
      </c>
      <c r="K1087" s="22" t="s">
        <v>2676</v>
      </c>
      <c r="L1087" s="21" t="s">
        <v>8</v>
      </c>
      <c r="N1087" s="29" t="s">
        <v>7149</v>
      </c>
      <c r="O1087" s="85" t="s">
        <v>8758</v>
      </c>
      <c r="P1087" s="21" t="s">
        <v>2675</v>
      </c>
      <c r="Q1087" s="21"/>
    </row>
    <row r="1088" spans="1:17" s="18" customFormat="1" ht="70" x14ac:dyDescent="0.2">
      <c r="A1088" s="20">
        <v>1728</v>
      </c>
      <c r="B1088" s="21" t="s">
        <v>4637</v>
      </c>
      <c r="C1088" s="21" t="s">
        <v>4405</v>
      </c>
      <c r="D1088" s="21" t="s">
        <v>5273</v>
      </c>
      <c r="E1088" s="21" t="s">
        <v>2659</v>
      </c>
      <c r="F1088" s="21" t="s">
        <v>9</v>
      </c>
      <c r="G1088" s="21" t="s">
        <v>8222</v>
      </c>
      <c r="H1088" s="21" t="s">
        <v>11</v>
      </c>
      <c r="J1088" s="20">
        <v>1517</v>
      </c>
      <c r="K1088" s="22" t="s">
        <v>2676</v>
      </c>
      <c r="L1088" s="21" t="s">
        <v>8</v>
      </c>
      <c r="N1088" s="29" t="s">
        <v>8455</v>
      </c>
      <c r="O1088" s="21" t="s">
        <v>5275</v>
      </c>
      <c r="P1088" s="21" t="s">
        <v>5274</v>
      </c>
      <c r="Q1088" s="21"/>
    </row>
    <row r="1089" spans="1:17" s="18" customFormat="1" ht="48" x14ac:dyDescent="0.2">
      <c r="A1089" s="20">
        <v>601</v>
      </c>
      <c r="B1089" s="21" t="s">
        <v>6459</v>
      </c>
      <c r="C1089" s="21" t="s">
        <v>4195</v>
      </c>
      <c r="D1089" s="21" t="s">
        <v>2762</v>
      </c>
      <c r="E1089" s="21" t="s">
        <v>28</v>
      </c>
      <c r="F1089" s="21" t="s">
        <v>9</v>
      </c>
      <c r="G1089" s="21" t="s">
        <v>22</v>
      </c>
      <c r="H1089" s="21" t="s">
        <v>11</v>
      </c>
      <c r="J1089" s="20">
        <v>1517</v>
      </c>
      <c r="K1089" s="22" t="s">
        <v>3716</v>
      </c>
      <c r="L1089" s="21" t="s">
        <v>24</v>
      </c>
      <c r="N1089" s="29" t="s">
        <v>7150</v>
      </c>
      <c r="O1089" s="21" t="s">
        <v>1423</v>
      </c>
      <c r="P1089" s="21" t="s">
        <v>3715</v>
      </c>
    </row>
    <row r="1090" spans="1:17" s="18" customFormat="1" ht="32" x14ac:dyDescent="0.2">
      <c r="A1090" s="20">
        <v>599</v>
      </c>
      <c r="B1090" s="21" t="s">
        <v>6527</v>
      </c>
      <c r="C1090" s="21" t="s">
        <v>4195</v>
      </c>
      <c r="D1090" s="21" t="s">
        <v>1931</v>
      </c>
      <c r="E1090" s="21" t="s">
        <v>49</v>
      </c>
      <c r="F1090" s="21" t="s">
        <v>9</v>
      </c>
      <c r="G1090" s="21" t="s">
        <v>22</v>
      </c>
      <c r="H1090" s="21" t="s">
        <v>11</v>
      </c>
      <c r="J1090" s="20">
        <v>1517</v>
      </c>
      <c r="K1090" s="22" t="s">
        <v>3998</v>
      </c>
      <c r="L1090" s="21" t="s">
        <v>8</v>
      </c>
      <c r="N1090" s="29" t="s">
        <v>7151</v>
      </c>
      <c r="O1090" s="21" t="s">
        <v>1423</v>
      </c>
      <c r="P1090" s="21" t="s">
        <v>3997</v>
      </c>
    </row>
    <row r="1091" spans="1:17" s="18" customFormat="1" ht="32" x14ac:dyDescent="0.2">
      <c r="A1091" s="20">
        <v>602</v>
      </c>
      <c r="B1091" s="21" t="s">
        <v>5234</v>
      </c>
      <c r="C1091" s="21" t="s">
        <v>4197</v>
      </c>
      <c r="D1091" s="21" t="s">
        <v>365</v>
      </c>
      <c r="E1091" s="21" t="s">
        <v>712</v>
      </c>
      <c r="F1091" s="21" t="s">
        <v>9</v>
      </c>
      <c r="G1091" s="21" t="s">
        <v>22</v>
      </c>
      <c r="H1091" s="21" t="s">
        <v>11</v>
      </c>
      <c r="J1091" s="20">
        <v>1517</v>
      </c>
      <c r="K1091" s="22" t="s">
        <v>3340</v>
      </c>
      <c r="L1091" s="21" t="s">
        <v>24</v>
      </c>
      <c r="N1091" s="29" t="s">
        <v>7152</v>
      </c>
      <c r="O1091" s="21" t="s">
        <v>1423</v>
      </c>
      <c r="P1091" s="21" t="s">
        <v>3339</v>
      </c>
    </row>
    <row r="1092" spans="1:17" s="18" customFormat="1" ht="84" x14ac:dyDescent="0.2">
      <c r="A1092" s="20">
        <v>1727</v>
      </c>
      <c r="B1092" s="21" t="s">
        <v>5267</v>
      </c>
      <c r="C1092" s="21" t="s">
        <v>4197</v>
      </c>
      <c r="D1092" s="21" t="s">
        <v>5268</v>
      </c>
      <c r="E1092" s="21" t="s">
        <v>399</v>
      </c>
      <c r="F1092" s="21" t="s">
        <v>9</v>
      </c>
      <c r="G1092" s="21" t="s">
        <v>5269</v>
      </c>
      <c r="H1092" s="21" t="s">
        <v>19</v>
      </c>
      <c r="J1092" s="20">
        <v>1517</v>
      </c>
      <c r="K1092" s="22" t="s">
        <v>5271</v>
      </c>
      <c r="L1092" s="21" t="s">
        <v>8</v>
      </c>
      <c r="M1092" s="21" t="s">
        <v>446</v>
      </c>
      <c r="N1092" s="29" t="s">
        <v>7757</v>
      </c>
      <c r="O1092" s="21" t="s">
        <v>5272</v>
      </c>
      <c r="P1092" s="21" t="s">
        <v>5270</v>
      </c>
    </row>
    <row r="1093" spans="1:17" s="18" customFormat="1" ht="84" x14ac:dyDescent="0.2">
      <c r="A1093" s="20">
        <v>1723</v>
      </c>
      <c r="B1093" s="21" t="s">
        <v>5258</v>
      </c>
      <c r="C1093" s="21" t="s">
        <v>4232</v>
      </c>
      <c r="D1093" s="21" t="s">
        <v>902</v>
      </c>
      <c r="E1093" s="21" t="s">
        <v>1270</v>
      </c>
      <c r="F1093" s="21" t="s">
        <v>9</v>
      </c>
      <c r="G1093" s="21" t="s">
        <v>5259</v>
      </c>
      <c r="H1093" s="21" t="s">
        <v>47</v>
      </c>
      <c r="I1093" s="21" t="s">
        <v>87</v>
      </c>
      <c r="J1093" s="20">
        <v>1517</v>
      </c>
      <c r="K1093" s="22" t="s">
        <v>5261</v>
      </c>
      <c r="L1093" s="21" t="s">
        <v>16</v>
      </c>
      <c r="N1093" s="29" t="s">
        <v>8039</v>
      </c>
      <c r="O1093" s="21" t="s">
        <v>5262</v>
      </c>
      <c r="P1093" s="21" t="s">
        <v>5260</v>
      </c>
    </row>
    <row r="1094" spans="1:17" s="18" customFormat="1" ht="84" x14ac:dyDescent="0.2">
      <c r="A1094" s="20">
        <v>1724</v>
      </c>
      <c r="B1094" s="21" t="s">
        <v>5263</v>
      </c>
      <c r="C1094" s="21" t="s">
        <v>4195</v>
      </c>
      <c r="D1094" s="21" t="s">
        <v>5264</v>
      </c>
      <c r="E1094" s="21" t="s">
        <v>865</v>
      </c>
      <c r="F1094" s="21" t="s">
        <v>9</v>
      </c>
      <c r="G1094" s="21" t="s">
        <v>5259</v>
      </c>
      <c r="H1094" s="21" t="s">
        <v>47</v>
      </c>
      <c r="I1094" s="21" t="s">
        <v>87</v>
      </c>
      <c r="J1094" s="20">
        <v>1517</v>
      </c>
      <c r="K1094" s="22" t="s">
        <v>5261</v>
      </c>
      <c r="L1094" s="21" t="s">
        <v>16</v>
      </c>
      <c r="N1094" s="29" t="s">
        <v>8039</v>
      </c>
      <c r="O1094" s="21" t="s">
        <v>5262</v>
      </c>
      <c r="P1094" s="21" t="s">
        <v>5260</v>
      </c>
      <c r="Q1094" s="21"/>
    </row>
    <row r="1095" spans="1:17" s="18" customFormat="1" ht="98" x14ac:dyDescent="0.2">
      <c r="A1095" s="20">
        <v>1725</v>
      </c>
      <c r="B1095" s="21" t="s">
        <v>4540</v>
      </c>
      <c r="C1095" s="21" t="s">
        <v>4246</v>
      </c>
      <c r="D1095" s="21" t="s">
        <v>5265</v>
      </c>
      <c r="E1095" s="21" t="s">
        <v>336</v>
      </c>
      <c r="F1095" s="21" t="s">
        <v>9</v>
      </c>
      <c r="G1095" s="21" t="s">
        <v>5259</v>
      </c>
      <c r="H1095" s="21" t="s">
        <v>47</v>
      </c>
      <c r="I1095" s="21" t="s">
        <v>87</v>
      </c>
      <c r="J1095" s="20">
        <v>1517</v>
      </c>
      <c r="K1095" s="22" t="s">
        <v>5261</v>
      </c>
      <c r="L1095" s="21" t="s">
        <v>16</v>
      </c>
      <c r="N1095" s="29" t="s">
        <v>8040</v>
      </c>
      <c r="O1095" s="21" t="s">
        <v>5262</v>
      </c>
      <c r="P1095" s="21" t="s">
        <v>5260</v>
      </c>
      <c r="Q1095" s="21"/>
    </row>
    <row r="1096" spans="1:17" s="18" customFormat="1" ht="84" x14ac:dyDescent="0.2">
      <c r="A1096" s="20">
        <v>1726</v>
      </c>
      <c r="B1096" s="21" t="s">
        <v>5266</v>
      </c>
      <c r="C1096" s="21" t="s">
        <v>4246</v>
      </c>
      <c r="D1096" s="21" t="s">
        <v>1430</v>
      </c>
      <c r="E1096" s="21" t="s">
        <v>265</v>
      </c>
      <c r="F1096" s="21" t="s">
        <v>9</v>
      </c>
      <c r="G1096" s="21" t="s">
        <v>5259</v>
      </c>
      <c r="H1096" s="21" t="s">
        <v>47</v>
      </c>
      <c r="I1096" s="21" t="s">
        <v>87</v>
      </c>
      <c r="J1096" s="20">
        <v>1517</v>
      </c>
      <c r="K1096" s="22" t="s">
        <v>5261</v>
      </c>
      <c r="L1096" s="21" t="s">
        <v>16</v>
      </c>
      <c r="N1096" s="29" t="s">
        <v>8039</v>
      </c>
      <c r="O1096" s="21" t="s">
        <v>5262</v>
      </c>
      <c r="P1096" s="21" t="s">
        <v>5260</v>
      </c>
      <c r="Q1096" s="21"/>
    </row>
    <row r="1097" spans="1:17" s="18" customFormat="1" ht="56" x14ac:dyDescent="0.2">
      <c r="A1097" s="20">
        <v>250</v>
      </c>
      <c r="B1097" s="21" t="s">
        <v>6060</v>
      </c>
      <c r="C1097" s="21" t="s">
        <v>4283</v>
      </c>
      <c r="D1097" s="21" t="s">
        <v>2078</v>
      </c>
      <c r="F1097" s="21" t="s">
        <v>9</v>
      </c>
      <c r="G1097" s="21" t="s">
        <v>59</v>
      </c>
      <c r="H1097" s="21" t="s">
        <v>11</v>
      </c>
      <c r="J1097" s="20">
        <v>1517</v>
      </c>
      <c r="K1097" s="22" t="s">
        <v>2080</v>
      </c>
      <c r="L1097" s="21" t="s">
        <v>8</v>
      </c>
      <c r="M1097" s="21" t="s">
        <v>35</v>
      </c>
      <c r="N1097" s="29" t="s">
        <v>7153</v>
      </c>
      <c r="O1097" s="21" t="s">
        <v>2081</v>
      </c>
      <c r="P1097" s="21" t="s">
        <v>2079</v>
      </c>
    </row>
    <row r="1098" spans="1:17" s="18" customFormat="1" ht="32" x14ac:dyDescent="0.2">
      <c r="A1098" s="20">
        <v>600</v>
      </c>
      <c r="B1098" s="21" t="s">
        <v>5233</v>
      </c>
      <c r="C1098" s="21" t="s">
        <v>4197</v>
      </c>
      <c r="D1098" s="21" t="s">
        <v>1420</v>
      </c>
      <c r="E1098" s="21" t="s">
        <v>286</v>
      </c>
      <c r="F1098" s="21" t="s">
        <v>9</v>
      </c>
      <c r="G1098" s="21" t="s">
        <v>22</v>
      </c>
      <c r="H1098" s="21" t="s">
        <v>11</v>
      </c>
      <c r="J1098" s="20">
        <v>1517</v>
      </c>
      <c r="K1098" s="22" t="s">
        <v>1422</v>
      </c>
      <c r="L1098" s="21" t="s">
        <v>8</v>
      </c>
      <c r="N1098" s="29" t="s">
        <v>7154</v>
      </c>
      <c r="O1098" s="21" t="s">
        <v>1423</v>
      </c>
      <c r="P1098" s="21" t="s">
        <v>1421</v>
      </c>
    </row>
    <row r="1099" spans="1:17" s="18" customFormat="1" ht="48" x14ac:dyDescent="0.2">
      <c r="A1099" s="20">
        <v>251</v>
      </c>
      <c r="B1099" s="21" t="s">
        <v>5229</v>
      </c>
      <c r="C1099" s="21" t="s">
        <v>4197</v>
      </c>
      <c r="D1099" s="21" t="s">
        <v>2383</v>
      </c>
      <c r="F1099" s="21" t="s">
        <v>9</v>
      </c>
      <c r="G1099" s="21" t="s">
        <v>59</v>
      </c>
      <c r="H1099" s="21" t="s">
        <v>11</v>
      </c>
      <c r="J1099" s="20">
        <v>1517</v>
      </c>
      <c r="K1099" s="22" t="s">
        <v>2385</v>
      </c>
      <c r="L1099" s="21" t="s">
        <v>16</v>
      </c>
      <c r="N1099" s="29" t="s">
        <v>7155</v>
      </c>
      <c r="O1099" s="21" t="s">
        <v>2386</v>
      </c>
      <c r="P1099" s="21" t="s">
        <v>2384</v>
      </c>
      <c r="Q1099" s="21"/>
    </row>
    <row r="1100" spans="1:17" s="18" customFormat="1" ht="70" x14ac:dyDescent="0.2">
      <c r="A1100" s="20">
        <v>1721</v>
      </c>
      <c r="B1100" s="21" t="s">
        <v>4848</v>
      </c>
      <c r="C1100" s="21" t="s">
        <v>4197</v>
      </c>
      <c r="D1100" s="21" t="s">
        <v>5249</v>
      </c>
      <c r="E1100" s="21" t="s">
        <v>49</v>
      </c>
      <c r="F1100" s="21" t="s">
        <v>9</v>
      </c>
      <c r="G1100" s="21" t="s">
        <v>2917</v>
      </c>
      <c r="H1100" s="21" t="s">
        <v>734</v>
      </c>
      <c r="J1100" s="20">
        <v>1517</v>
      </c>
      <c r="K1100" s="22" t="s">
        <v>5251</v>
      </c>
      <c r="L1100" s="21" t="s">
        <v>8</v>
      </c>
      <c r="N1100" s="29" t="s">
        <v>7156</v>
      </c>
      <c r="O1100" s="21" t="s">
        <v>5252</v>
      </c>
      <c r="P1100" s="21" t="s">
        <v>5250</v>
      </c>
      <c r="Q1100" s="21"/>
    </row>
    <row r="1101" spans="1:17" s="18" customFormat="1" ht="112" x14ac:dyDescent="0.2">
      <c r="A1101" s="20">
        <v>928</v>
      </c>
      <c r="B1101" s="21" t="s">
        <v>6135</v>
      </c>
      <c r="C1101" s="21" t="s">
        <v>6136</v>
      </c>
      <c r="D1101" s="21" t="s">
        <v>461</v>
      </c>
      <c r="E1101" s="21" t="s">
        <v>49</v>
      </c>
      <c r="F1101" s="21" t="s">
        <v>9</v>
      </c>
      <c r="G1101" s="21" t="s">
        <v>1627</v>
      </c>
      <c r="H1101" s="21" t="s">
        <v>11</v>
      </c>
      <c r="J1101" s="20">
        <v>1517</v>
      </c>
      <c r="K1101" s="22" t="s">
        <v>2361</v>
      </c>
      <c r="L1101" s="21" t="s">
        <v>16</v>
      </c>
      <c r="M1101" s="21" t="s">
        <v>1175</v>
      </c>
      <c r="N1101" s="29" t="s">
        <v>7157</v>
      </c>
      <c r="O1101" s="21" t="s">
        <v>5237</v>
      </c>
      <c r="P1101" s="21" t="s">
        <v>2360</v>
      </c>
      <c r="Q1101" s="21"/>
    </row>
    <row r="1102" spans="1:17" s="18" customFormat="1" ht="112" x14ac:dyDescent="0.2">
      <c r="A1102" s="20">
        <v>927</v>
      </c>
      <c r="B1102" s="21" t="s">
        <v>4655</v>
      </c>
      <c r="C1102" s="21" t="s">
        <v>4246</v>
      </c>
      <c r="D1102" s="21" t="s">
        <v>461</v>
      </c>
      <c r="E1102" s="21" t="s">
        <v>2426</v>
      </c>
      <c r="F1102" s="21" t="s">
        <v>9</v>
      </c>
      <c r="G1102" s="21" t="s">
        <v>2427</v>
      </c>
      <c r="H1102" s="21" t="s">
        <v>19</v>
      </c>
      <c r="J1102" s="20">
        <v>1517</v>
      </c>
      <c r="K1102" s="22" t="s">
        <v>2429</v>
      </c>
      <c r="L1102" s="21" t="s">
        <v>16</v>
      </c>
      <c r="N1102" s="29" t="s">
        <v>8456</v>
      </c>
      <c r="O1102" s="21" t="s">
        <v>2362</v>
      </c>
      <c r="P1102" s="21" t="s">
        <v>2428</v>
      </c>
      <c r="Q1102" s="21"/>
    </row>
    <row r="1103" spans="1:17" s="18" customFormat="1" ht="154" x14ac:dyDescent="0.2">
      <c r="A1103" s="20">
        <v>252</v>
      </c>
      <c r="B1103" s="21" t="s">
        <v>5230</v>
      </c>
      <c r="C1103" s="21" t="s">
        <v>4835</v>
      </c>
      <c r="D1103" s="21" t="s">
        <v>396</v>
      </c>
      <c r="F1103" s="21" t="s">
        <v>9</v>
      </c>
      <c r="G1103" s="21" t="s">
        <v>59</v>
      </c>
      <c r="H1103" s="21" t="s">
        <v>11</v>
      </c>
      <c r="J1103" s="20">
        <v>1517</v>
      </c>
      <c r="K1103" s="22" t="s">
        <v>3096</v>
      </c>
      <c r="L1103" s="21" t="s">
        <v>8</v>
      </c>
      <c r="N1103" s="29" t="s">
        <v>8458</v>
      </c>
      <c r="O1103" s="21" t="s">
        <v>3097</v>
      </c>
      <c r="P1103" s="21" t="s">
        <v>3095</v>
      </c>
    </row>
    <row r="1104" spans="1:17" s="18" customFormat="1" ht="112" x14ac:dyDescent="0.2">
      <c r="A1104" s="20">
        <v>253</v>
      </c>
      <c r="B1104" s="21" t="s">
        <v>5230</v>
      </c>
      <c r="C1104" s="21" t="s">
        <v>4197</v>
      </c>
      <c r="D1104" s="21" t="s">
        <v>396</v>
      </c>
      <c r="F1104" s="21" t="s">
        <v>9</v>
      </c>
      <c r="G1104" s="21" t="s">
        <v>59</v>
      </c>
      <c r="H1104" s="21" t="s">
        <v>11</v>
      </c>
      <c r="J1104" s="20">
        <v>1517</v>
      </c>
      <c r="K1104" s="22" t="s">
        <v>3096</v>
      </c>
      <c r="L1104" s="21" t="s">
        <v>8</v>
      </c>
      <c r="N1104" s="29" t="s">
        <v>8457</v>
      </c>
      <c r="O1104" s="21" t="s">
        <v>3097</v>
      </c>
      <c r="P1104" s="21" t="s">
        <v>3095</v>
      </c>
    </row>
    <row r="1105" spans="1:17" s="18" customFormat="1" ht="112" x14ac:dyDescent="0.2">
      <c r="A1105" s="20">
        <v>254</v>
      </c>
      <c r="B1105" s="21" t="s">
        <v>5230</v>
      </c>
      <c r="C1105" s="21" t="s">
        <v>4195</v>
      </c>
      <c r="D1105" s="21" t="s">
        <v>396</v>
      </c>
      <c r="F1105" s="21" t="s">
        <v>9</v>
      </c>
      <c r="G1105" s="21" t="s">
        <v>59</v>
      </c>
      <c r="H1105" s="21" t="s">
        <v>11</v>
      </c>
      <c r="J1105" s="20">
        <v>1517</v>
      </c>
      <c r="K1105" s="22" t="s">
        <v>3096</v>
      </c>
      <c r="L1105" s="21" t="s">
        <v>8</v>
      </c>
      <c r="N1105" s="29" t="s">
        <v>8457</v>
      </c>
      <c r="O1105" s="21" t="s">
        <v>3097</v>
      </c>
      <c r="P1105" s="21" t="s">
        <v>3095</v>
      </c>
      <c r="Q1105" s="21"/>
    </row>
    <row r="1106" spans="1:17" s="18" customFormat="1" ht="80" x14ac:dyDescent="0.2">
      <c r="A1106" s="20">
        <v>1722</v>
      </c>
      <c r="B1106" s="21" t="s">
        <v>5996</v>
      </c>
      <c r="C1106" s="21" t="s">
        <v>4232</v>
      </c>
      <c r="D1106" s="21" t="s">
        <v>5253</v>
      </c>
      <c r="E1106" s="21" t="s">
        <v>265</v>
      </c>
      <c r="F1106" s="21" t="s">
        <v>9</v>
      </c>
      <c r="G1106" s="21" t="s">
        <v>5254</v>
      </c>
      <c r="H1106" s="21" t="s">
        <v>47</v>
      </c>
      <c r="I1106" s="21" t="s">
        <v>432</v>
      </c>
      <c r="J1106" s="20">
        <v>1517</v>
      </c>
      <c r="K1106" s="22" t="s">
        <v>5256</v>
      </c>
      <c r="L1106" s="21" t="s">
        <v>16</v>
      </c>
      <c r="N1106" s="29" t="s">
        <v>7158</v>
      </c>
      <c r="O1106" s="21" t="s">
        <v>5257</v>
      </c>
      <c r="P1106" s="21" t="s">
        <v>5255</v>
      </c>
      <c r="Q1106" s="21"/>
    </row>
    <row r="1107" spans="1:17" s="18" customFormat="1" ht="182" x14ac:dyDescent="0.2">
      <c r="A1107" s="20">
        <v>1654</v>
      </c>
      <c r="B1107" s="21" t="s">
        <v>5238</v>
      </c>
      <c r="C1107" s="21" t="s">
        <v>4195</v>
      </c>
      <c r="D1107" s="21" t="s">
        <v>67</v>
      </c>
      <c r="E1107" s="21" t="s">
        <v>265</v>
      </c>
      <c r="F1107" s="21" t="s">
        <v>9</v>
      </c>
      <c r="G1107" s="21" t="s">
        <v>5239</v>
      </c>
      <c r="H1107" s="21" t="s">
        <v>1560</v>
      </c>
      <c r="J1107" s="20">
        <v>1517</v>
      </c>
      <c r="L1107" s="21" t="s">
        <v>16</v>
      </c>
      <c r="N1107" s="29" t="s">
        <v>8459</v>
      </c>
      <c r="O1107" s="69" t="s">
        <v>8703</v>
      </c>
      <c r="P1107" s="21" t="s">
        <v>5240</v>
      </c>
      <c r="Q1107" s="21"/>
    </row>
    <row r="1108" spans="1:17" s="18" customFormat="1" ht="48" x14ac:dyDescent="0.2">
      <c r="A1108" s="20">
        <v>610</v>
      </c>
      <c r="B1108" s="21" t="s">
        <v>5965</v>
      </c>
      <c r="C1108" s="21" t="s">
        <v>4197</v>
      </c>
      <c r="D1108" s="21" t="s">
        <v>1652</v>
      </c>
      <c r="F1108" s="21" t="s">
        <v>9</v>
      </c>
      <c r="G1108" s="21" t="s">
        <v>22</v>
      </c>
      <c r="H1108" s="21" t="s">
        <v>11</v>
      </c>
      <c r="J1108" s="20">
        <v>1518</v>
      </c>
      <c r="K1108" s="22" t="s">
        <v>1654</v>
      </c>
      <c r="L1108" s="21" t="s">
        <v>24</v>
      </c>
      <c r="N1108" s="29" t="s">
        <v>7161</v>
      </c>
      <c r="O1108" s="21" t="s">
        <v>959</v>
      </c>
      <c r="P1108" s="21" t="s">
        <v>1653</v>
      </c>
      <c r="Q1108" s="21"/>
    </row>
    <row r="1109" spans="1:17" s="18" customFormat="1" ht="48" x14ac:dyDescent="0.2">
      <c r="A1109" s="20">
        <v>611</v>
      </c>
      <c r="B1109" s="21" t="s">
        <v>4832</v>
      </c>
      <c r="C1109" s="21" t="s">
        <v>4197</v>
      </c>
      <c r="D1109" s="21" t="s">
        <v>285</v>
      </c>
      <c r="E1109" s="21" t="s">
        <v>28</v>
      </c>
      <c r="F1109" s="21" t="s">
        <v>9</v>
      </c>
      <c r="G1109" s="21" t="s">
        <v>22</v>
      </c>
      <c r="H1109" s="21" t="s">
        <v>11</v>
      </c>
      <c r="J1109" s="20">
        <v>1518</v>
      </c>
      <c r="K1109" s="22" t="s">
        <v>3865</v>
      </c>
      <c r="L1109" s="21" t="s">
        <v>24</v>
      </c>
      <c r="N1109" s="29" t="s">
        <v>7162</v>
      </c>
      <c r="O1109" s="21" t="s">
        <v>959</v>
      </c>
      <c r="P1109" s="21" t="s">
        <v>3864</v>
      </c>
      <c r="Q1109" s="21"/>
    </row>
    <row r="1110" spans="1:17" s="18" customFormat="1" ht="48" x14ac:dyDescent="0.2">
      <c r="A1110" s="20">
        <v>612</v>
      </c>
      <c r="B1110" s="21" t="s">
        <v>5720</v>
      </c>
      <c r="C1110" s="21" t="s">
        <v>4232</v>
      </c>
      <c r="D1110" s="21" t="s">
        <v>2294</v>
      </c>
      <c r="F1110" s="21" t="s">
        <v>9</v>
      </c>
      <c r="G1110" s="21" t="s">
        <v>22</v>
      </c>
      <c r="H1110" s="21" t="s">
        <v>11</v>
      </c>
      <c r="J1110" s="20">
        <v>1518</v>
      </c>
      <c r="K1110" s="22" t="s">
        <v>2296</v>
      </c>
      <c r="L1110" s="21" t="s">
        <v>24</v>
      </c>
      <c r="N1110" s="29" t="s">
        <v>7163</v>
      </c>
      <c r="O1110" s="21" t="s">
        <v>959</v>
      </c>
      <c r="P1110" s="21" t="s">
        <v>2295</v>
      </c>
      <c r="Q1110" s="21"/>
    </row>
    <row r="1111" spans="1:17" s="18" customFormat="1" ht="168" x14ac:dyDescent="0.2">
      <c r="A1111" s="20">
        <v>264</v>
      </c>
      <c r="B1111" s="21" t="s">
        <v>5213</v>
      </c>
      <c r="C1111" s="21" t="s">
        <v>4973</v>
      </c>
      <c r="D1111" s="21" t="s">
        <v>3242</v>
      </c>
      <c r="F1111" s="21" t="s">
        <v>9</v>
      </c>
      <c r="G1111" s="21" t="s">
        <v>59</v>
      </c>
      <c r="H1111" s="21" t="s">
        <v>11</v>
      </c>
      <c r="J1111" s="20">
        <v>1518</v>
      </c>
      <c r="K1111" s="22" t="s">
        <v>3244</v>
      </c>
      <c r="L1111" s="21" t="s">
        <v>8</v>
      </c>
      <c r="M1111" s="21" t="s">
        <v>54</v>
      </c>
      <c r="N1111" s="29" t="s">
        <v>8521</v>
      </c>
      <c r="O1111" s="85" t="s">
        <v>8782</v>
      </c>
      <c r="P1111" s="21" t="s">
        <v>3243</v>
      </c>
      <c r="Q1111" s="21"/>
    </row>
    <row r="1112" spans="1:17" s="18" customFormat="1" ht="56" x14ac:dyDescent="0.2">
      <c r="A1112" s="20">
        <v>935</v>
      </c>
      <c r="B1112" s="21" t="s">
        <v>5285</v>
      </c>
      <c r="C1112" s="21" t="s">
        <v>4195</v>
      </c>
      <c r="D1112" s="21" t="s">
        <v>555</v>
      </c>
      <c r="E1112" s="21" t="s">
        <v>298</v>
      </c>
      <c r="F1112" s="21" t="s">
        <v>9</v>
      </c>
      <c r="G1112" s="21" t="s">
        <v>556</v>
      </c>
      <c r="H1112" s="21" t="s">
        <v>47</v>
      </c>
      <c r="I1112" s="21" t="s">
        <v>87</v>
      </c>
      <c r="J1112" s="20">
        <v>1518</v>
      </c>
      <c r="K1112" s="22" t="s">
        <v>558</v>
      </c>
      <c r="L1112" s="21" t="s">
        <v>8</v>
      </c>
      <c r="N1112" s="29" t="s">
        <v>7164</v>
      </c>
      <c r="O1112" s="21" t="s">
        <v>559</v>
      </c>
      <c r="P1112" s="21" t="s">
        <v>557</v>
      </c>
      <c r="Q1112" s="21"/>
    </row>
    <row r="1113" spans="1:17" s="18" customFormat="1" ht="112" x14ac:dyDescent="0.2">
      <c r="A1113" s="20">
        <v>958</v>
      </c>
      <c r="B1113" s="21" t="s">
        <v>7165</v>
      </c>
      <c r="C1113" s="21" t="s">
        <v>4232</v>
      </c>
      <c r="D1113" s="21" t="s">
        <v>2805</v>
      </c>
      <c r="E1113" s="21" t="s">
        <v>298</v>
      </c>
      <c r="F1113" s="21" t="s">
        <v>9</v>
      </c>
      <c r="G1113" s="21" t="s">
        <v>4021</v>
      </c>
      <c r="H1113" s="21" t="s">
        <v>47</v>
      </c>
      <c r="I1113" s="21" t="s">
        <v>87</v>
      </c>
      <c r="J1113" s="20">
        <v>1518</v>
      </c>
      <c r="K1113" s="22" t="s">
        <v>4023</v>
      </c>
      <c r="L1113" s="21" t="s">
        <v>16</v>
      </c>
      <c r="N1113" s="29" t="s">
        <v>7167</v>
      </c>
      <c r="O1113" s="21" t="s">
        <v>7166</v>
      </c>
      <c r="P1113" s="21" t="s">
        <v>4022</v>
      </c>
      <c r="Q1113" s="21"/>
    </row>
    <row r="1114" spans="1:17" s="18" customFormat="1" ht="32" x14ac:dyDescent="0.2">
      <c r="A1114" s="20">
        <v>613</v>
      </c>
      <c r="B1114" s="21" t="s">
        <v>5280</v>
      </c>
      <c r="C1114" s="21" t="s">
        <v>4283</v>
      </c>
      <c r="D1114" s="21" t="s">
        <v>365</v>
      </c>
      <c r="E1114" s="21" t="s">
        <v>13</v>
      </c>
      <c r="F1114" s="21" t="s">
        <v>9</v>
      </c>
      <c r="G1114" s="21" t="s">
        <v>22</v>
      </c>
      <c r="H1114" s="21" t="s">
        <v>11</v>
      </c>
      <c r="J1114" s="20">
        <v>1518</v>
      </c>
      <c r="K1114" s="22" t="s">
        <v>810</v>
      </c>
      <c r="L1114" s="21" t="s">
        <v>24</v>
      </c>
      <c r="N1114" s="29" t="s">
        <v>7168</v>
      </c>
      <c r="O1114" s="21" t="s">
        <v>959</v>
      </c>
      <c r="P1114" s="21" t="s">
        <v>1337</v>
      </c>
      <c r="Q1114" s="21"/>
    </row>
    <row r="1115" spans="1:17" s="18" customFormat="1" ht="32" x14ac:dyDescent="0.2">
      <c r="A1115" s="20">
        <v>616</v>
      </c>
      <c r="B1115" s="21" t="s">
        <v>5281</v>
      </c>
      <c r="C1115" s="21" t="s">
        <v>4197</v>
      </c>
      <c r="F1115" s="21" t="s">
        <v>9</v>
      </c>
      <c r="G1115" s="21" t="s">
        <v>22</v>
      </c>
      <c r="H1115" s="21" t="s">
        <v>11</v>
      </c>
      <c r="J1115" s="20">
        <v>1518</v>
      </c>
      <c r="K1115" s="22" t="s">
        <v>810</v>
      </c>
      <c r="L1115" s="21" t="s">
        <v>24</v>
      </c>
      <c r="N1115" s="29" t="s">
        <v>7169</v>
      </c>
      <c r="O1115" s="21" t="s">
        <v>811</v>
      </c>
      <c r="P1115" s="21" t="s">
        <v>809</v>
      </c>
      <c r="Q1115" s="21"/>
    </row>
    <row r="1116" spans="1:17" s="18" customFormat="1" ht="32" x14ac:dyDescent="0.2">
      <c r="A1116" s="20">
        <v>617</v>
      </c>
      <c r="B1116" s="21" t="s">
        <v>5974</v>
      </c>
      <c r="C1116" s="21" t="s">
        <v>4429</v>
      </c>
      <c r="E1116" s="21" t="s">
        <v>1687</v>
      </c>
      <c r="F1116" s="21" t="s">
        <v>9</v>
      </c>
      <c r="G1116" s="21" t="s">
        <v>22</v>
      </c>
      <c r="H1116" s="21" t="s">
        <v>11</v>
      </c>
      <c r="J1116" s="20">
        <v>1518</v>
      </c>
      <c r="K1116" s="22" t="s">
        <v>1689</v>
      </c>
      <c r="L1116" s="21" t="s">
        <v>24</v>
      </c>
      <c r="N1116" s="29" t="s">
        <v>7170</v>
      </c>
      <c r="O1116" s="21" t="s">
        <v>811</v>
      </c>
      <c r="P1116" s="21" t="s">
        <v>1688</v>
      </c>
      <c r="Q1116" s="21"/>
    </row>
    <row r="1117" spans="1:17" s="18" customFormat="1" ht="32" x14ac:dyDescent="0.2">
      <c r="A1117" s="20">
        <v>618</v>
      </c>
      <c r="B1117" s="21" t="s">
        <v>6533</v>
      </c>
      <c r="C1117" s="21" t="s">
        <v>4232</v>
      </c>
      <c r="D1117" s="21" t="s">
        <v>67</v>
      </c>
      <c r="E1117" s="21" t="s">
        <v>55</v>
      </c>
      <c r="F1117" s="21" t="s">
        <v>9</v>
      </c>
      <c r="G1117" s="21" t="s">
        <v>22</v>
      </c>
      <c r="H1117" s="21" t="s">
        <v>11</v>
      </c>
      <c r="J1117" s="20">
        <v>1518</v>
      </c>
      <c r="K1117" s="22" t="s">
        <v>4038</v>
      </c>
      <c r="L1117" s="21" t="s">
        <v>24</v>
      </c>
      <c r="N1117" s="29" t="s">
        <v>7171</v>
      </c>
      <c r="O1117" s="21" t="s">
        <v>811</v>
      </c>
      <c r="P1117" s="21" t="s">
        <v>4037</v>
      </c>
      <c r="Q1117" s="21"/>
    </row>
    <row r="1118" spans="1:17" s="18" customFormat="1" ht="126" x14ac:dyDescent="0.2">
      <c r="A1118" s="20">
        <v>929</v>
      </c>
      <c r="B1118" s="21" t="s">
        <v>6350</v>
      </c>
      <c r="C1118" s="21" t="s">
        <v>4195</v>
      </c>
      <c r="D1118" s="21" t="s">
        <v>320</v>
      </c>
      <c r="E1118" s="21" t="s">
        <v>49</v>
      </c>
      <c r="F1118" s="21" t="s">
        <v>9</v>
      </c>
      <c r="G1118" s="21" t="s">
        <v>3206</v>
      </c>
      <c r="H1118" s="21" t="s">
        <v>1560</v>
      </c>
      <c r="J1118" s="20">
        <v>1518</v>
      </c>
      <c r="K1118" s="22" t="s">
        <v>3208</v>
      </c>
      <c r="L1118" s="21" t="s">
        <v>8</v>
      </c>
      <c r="M1118" s="21" t="s">
        <v>446</v>
      </c>
      <c r="N1118" s="29" t="s">
        <v>7758</v>
      </c>
      <c r="O1118" s="42" t="s">
        <v>8096</v>
      </c>
      <c r="P1118" s="21" t="s">
        <v>3207</v>
      </c>
      <c r="Q1118" s="21"/>
    </row>
    <row r="1119" spans="1:17" s="18" customFormat="1" ht="32" x14ac:dyDescent="0.2">
      <c r="A1119" s="20">
        <v>619</v>
      </c>
      <c r="B1119" s="21" t="s">
        <v>6542</v>
      </c>
      <c r="C1119" s="21" t="s">
        <v>4627</v>
      </c>
      <c r="D1119" s="21" t="s">
        <v>4075</v>
      </c>
      <c r="F1119" s="21" t="s">
        <v>9</v>
      </c>
      <c r="G1119" s="21" t="s">
        <v>22</v>
      </c>
      <c r="H1119" s="21" t="s">
        <v>11</v>
      </c>
      <c r="J1119" s="20">
        <v>1518</v>
      </c>
      <c r="K1119" s="22" t="s">
        <v>4077</v>
      </c>
      <c r="L1119" s="21" t="s">
        <v>8</v>
      </c>
      <c r="N1119" s="29" t="s">
        <v>7172</v>
      </c>
      <c r="O1119" s="21" t="s">
        <v>811</v>
      </c>
      <c r="P1119" s="21" t="s">
        <v>4076</v>
      </c>
    </row>
    <row r="1120" spans="1:17" s="18" customFormat="1" ht="32" x14ac:dyDescent="0.2">
      <c r="A1120" s="20">
        <v>620</v>
      </c>
      <c r="B1120" s="21" t="s">
        <v>6390</v>
      </c>
      <c r="C1120" s="21" t="s">
        <v>6391</v>
      </c>
      <c r="D1120" s="21" t="s">
        <v>3414</v>
      </c>
      <c r="E1120" s="21" t="s">
        <v>265</v>
      </c>
      <c r="F1120" s="21" t="s">
        <v>9</v>
      </c>
      <c r="G1120" s="21" t="s">
        <v>22</v>
      </c>
      <c r="H1120" s="21" t="s">
        <v>11</v>
      </c>
      <c r="J1120" s="20">
        <v>1518</v>
      </c>
      <c r="K1120" s="22" t="s">
        <v>3416</v>
      </c>
      <c r="L1120" s="21" t="s">
        <v>24</v>
      </c>
      <c r="N1120" s="29" t="s">
        <v>7175</v>
      </c>
      <c r="O1120" s="21" t="s">
        <v>700</v>
      </c>
      <c r="P1120" s="21" t="s">
        <v>3415</v>
      </c>
      <c r="Q1120" s="21"/>
    </row>
    <row r="1121" spans="1:17" s="18" customFormat="1" ht="84" x14ac:dyDescent="0.2">
      <c r="A1121" s="20">
        <v>255</v>
      </c>
      <c r="B1121" s="21" t="s">
        <v>4832</v>
      </c>
      <c r="C1121" s="21" t="s">
        <v>4197</v>
      </c>
      <c r="D1121" s="21" t="s">
        <v>1943</v>
      </c>
      <c r="F1121" s="21" t="s">
        <v>9</v>
      </c>
      <c r="G1121" s="21" t="s">
        <v>59</v>
      </c>
      <c r="H1121" s="21" t="s">
        <v>11</v>
      </c>
      <c r="J1121" s="20">
        <v>1518</v>
      </c>
      <c r="K1121" s="22" t="s">
        <v>3862</v>
      </c>
      <c r="L1121" s="21" t="s">
        <v>8</v>
      </c>
      <c r="M1121" s="21" t="s">
        <v>3863</v>
      </c>
      <c r="N1121" s="29" t="s">
        <v>7176</v>
      </c>
      <c r="O1121" s="21" t="s">
        <v>2386</v>
      </c>
      <c r="P1121" s="21" t="s">
        <v>3861</v>
      </c>
      <c r="Q1121" s="21"/>
    </row>
    <row r="1122" spans="1:17" s="18" customFormat="1" ht="48" x14ac:dyDescent="0.2">
      <c r="A1122" s="20">
        <v>256</v>
      </c>
      <c r="B1122" s="21" t="s">
        <v>6270</v>
      </c>
      <c r="C1122" s="21" t="s">
        <v>4835</v>
      </c>
      <c r="D1122" s="21" t="s">
        <v>2865</v>
      </c>
      <c r="F1122" s="21" t="s">
        <v>9</v>
      </c>
      <c r="G1122" s="21" t="s">
        <v>59</v>
      </c>
      <c r="H1122" s="21" t="s">
        <v>11</v>
      </c>
      <c r="J1122" s="20">
        <v>1518</v>
      </c>
      <c r="K1122" s="22" t="s">
        <v>2867</v>
      </c>
      <c r="L1122" s="21" t="s">
        <v>8</v>
      </c>
      <c r="N1122" s="29" t="s">
        <v>7177</v>
      </c>
      <c r="O1122" s="21" t="s">
        <v>2868</v>
      </c>
      <c r="P1122" s="21" t="s">
        <v>2866</v>
      </c>
      <c r="Q1122" s="21"/>
    </row>
    <row r="1123" spans="1:17" s="18" customFormat="1" ht="70" x14ac:dyDescent="0.2">
      <c r="A1123" s="20">
        <v>931</v>
      </c>
      <c r="B1123" s="21" t="s">
        <v>5284</v>
      </c>
      <c r="C1123" s="21" t="s">
        <v>4197</v>
      </c>
      <c r="D1123" s="21" t="s">
        <v>3898</v>
      </c>
      <c r="E1123" s="21" t="s">
        <v>49</v>
      </c>
      <c r="F1123" s="21" t="s">
        <v>9</v>
      </c>
      <c r="G1123" s="21" t="s">
        <v>1733</v>
      </c>
      <c r="H1123" s="21" t="s">
        <v>19</v>
      </c>
      <c r="J1123" s="20">
        <v>1518</v>
      </c>
      <c r="K1123" s="22" t="s">
        <v>3900</v>
      </c>
      <c r="L1123" s="21" t="s">
        <v>8</v>
      </c>
      <c r="N1123" s="29" t="s">
        <v>7178</v>
      </c>
      <c r="O1123" s="21" t="s">
        <v>3901</v>
      </c>
      <c r="P1123" s="21" t="s">
        <v>3899</v>
      </c>
      <c r="Q1123" s="21"/>
    </row>
    <row r="1124" spans="1:17" s="18" customFormat="1" ht="48" x14ac:dyDescent="0.2">
      <c r="A1124" s="20">
        <v>257</v>
      </c>
      <c r="B1124" s="21" t="s">
        <v>5276</v>
      </c>
      <c r="C1124" s="21" t="s">
        <v>4197</v>
      </c>
      <c r="D1124" s="21" t="s">
        <v>3502</v>
      </c>
      <c r="F1124" s="21" t="s">
        <v>9</v>
      </c>
      <c r="G1124" s="21" t="s">
        <v>59</v>
      </c>
      <c r="H1124" s="21" t="s">
        <v>11</v>
      </c>
      <c r="J1124" s="20">
        <v>1518</v>
      </c>
      <c r="K1124" s="22" t="s">
        <v>3504</v>
      </c>
      <c r="L1124" s="21" t="s">
        <v>8</v>
      </c>
      <c r="N1124" s="29" t="s">
        <v>7179</v>
      </c>
      <c r="O1124" s="21" t="s">
        <v>2868</v>
      </c>
      <c r="P1124" s="21" t="s">
        <v>3503</v>
      </c>
      <c r="Q1124" s="21"/>
    </row>
    <row r="1125" spans="1:17" s="18" customFormat="1" ht="32" x14ac:dyDescent="0.2">
      <c r="A1125" s="20">
        <v>608</v>
      </c>
      <c r="B1125" s="21" t="s">
        <v>4246</v>
      </c>
      <c r="C1125" s="21" t="s">
        <v>4195</v>
      </c>
      <c r="D1125" s="21" t="s">
        <v>2244</v>
      </c>
      <c r="E1125" s="21" t="s">
        <v>49</v>
      </c>
      <c r="F1125" s="21" t="s">
        <v>9</v>
      </c>
      <c r="G1125" s="21" t="s">
        <v>22</v>
      </c>
      <c r="H1125" s="21" t="s">
        <v>11</v>
      </c>
      <c r="J1125" s="20">
        <v>1518</v>
      </c>
      <c r="K1125" s="22" t="s">
        <v>958</v>
      </c>
      <c r="L1125" s="21" t="s">
        <v>8</v>
      </c>
      <c r="N1125" s="29" t="s">
        <v>7180</v>
      </c>
      <c r="O1125" s="21" t="s">
        <v>959</v>
      </c>
      <c r="P1125" s="21" t="s">
        <v>3643</v>
      </c>
      <c r="Q1125" s="21"/>
    </row>
    <row r="1126" spans="1:17" s="18" customFormat="1" ht="32" x14ac:dyDescent="0.2">
      <c r="A1126" s="20">
        <v>609</v>
      </c>
      <c r="B1126" s="21" t="s">
        <v>5279</v>
      </c>
      <c r="C1126" s="21" t="s">
        <v>4232</v>
      </c>
      <c r="D1126" s="21" t="s">
        <v>956</v>
      </c>
      <c r="F1126" s="21" t="s">
        <v>9</v>
      </c>
      <c r="G1126" s="21" t="s">
        <v>22</v>
      </c>
      <c r="H1126" s="21" t="s">
        <v>11</v>
      </c>
      <c r="J1126" s="20">
        <v>1518</v>
      </c>
      <c r="K1126" s="22" t="s">
        <v>958</v>
      </c>
      <c r="L1126" s="21" t="s">
        <v>24</v>
      </c>
      <c r="N1126" s="29" t="s">
        <v>7181</v>
      </c>
      <c r="O1126" s="21" t="s">
        <v>959</v>
      </c>
      <c r="P1126" s="21" t="s">
        <v>957</v>
      </c>
      <c r="Q1126" s="21"/>
    </row>
    <row r="1127" spans="1:17" s="18" customFormat="1" ht="32" x14ac:dyDescent="0.2">
      <c r="A1127" s="20">
        <v>621</v>
      </c>
      <c r="B1127" s="21" t="s">
        <v>5282</v>
      </c>
      <c r="C1127" s="21" t="s">
        <v>4195</v>
      </c>
      <c r="D1127" s="21" t="s">
        <v>67</v>
      </c>
      <c r="E1127" s="21" t="s">
        <v>697</v>
      </c>
      <c r="F1127" s="21" t="s">
        <v>9</v>
      </c>
      <c r="G1127" s="21" t="s">
        <v>22</v>
      </c>
      <c r="H1127" s="21" t="s">
        <v>11</v>
      </c>
      <c r="J1127" s="20">
        <v>1518</v>
      </c>
      <c r="K1127" s="22" t="s">
        <v>699</v>
      </c>
      <c r="L1127" s="21" t="s">
        <v>24</v>
      </c>
      <c r="N1127" s="29" t="s">
        <v>7182</v>
      </c>
      <c r="O1127" s="21" t="s">
        <v>700</v>
      </c>
      <c r="P1127" s="21" t="s">
        <v>698</v>
      </c>
      <c r="Q1127" s="21"/>
    </row>
    <row r="1128" spans="1:17" s="18" customFormat="1" ht="84" x14ac:dyDescent="0.2">
      <c r="A1128" s="20">
        <v>1255</v>
      </c>
      <c r="B1128" s="21" t="s">
        <v>4388</v>
      </c>
      <c r="C1128" s="21" t="s">
        <v>4283</v>
      </c>
      <c r="D1128" s="21" t="s">
        <v>2898</v>
      </c>
      <c r="E1128" s="21" t="s">
        <v>265</v>
      </c>
      <c r="F1128" s="21" t="s">
        <v>9</v>
      </c>
      <c r="G1128" s="21" t="s">
        <v>2899</v>
      </c>
      <c r="H1128" s="21" t="s">
        <v>11</v>
      </c>
      <c r="J1128" s="20">
        <v>1518</v>
      </c>
      <c r="K1128" s="22" t="s">
        <v>2901</v>
      </c>
      <c r="L1128" s="21" t="s">
        <v>8</v>
      </c>
      <c r="N1128" s="29" t="s">
        <v>7183</v>
      </c>
      <c r="O1128" s="85" t="s">
        <v>8764</v>
      </c>
      <c r="P1128" s="21" t="s">
        <v>2900</v>
      </c>
      <c r="Q1128" s="21"/>
    </row>
    <row r="1129" spans="1:17" s="18" customFormat="1" ht="70" x14ac:dyDescent="0.2">
      <c r="A1129" s="20">
        <v>258</v>
      </c>
      <c r="B1129" s="21" t="s">
        <v>6200</v>
      </c>
      <c r="C1129" s="21" t="s">
        <v>4283</v>
      </c>
      <c r="D1129" s="21" t="s">
        <v>2645</v>
      </c>
      <c r="F1129" s="21" t="s">
        <v>9</v>
      </c>
      <c r="G1129" s="21" t="s">
        <v>59</v>
      </c>
      <c r="H1129" s="21" t="s">
        <v>11</v>
      </c>
      <c r="J1129" s="20">
        <v>1518</v>
      </c>
      <c r="K1129" s="22" t="s">
        <v>1574</v>
      </c>
      <c r="L1129" s="21" t="s">
        <v>8</v>
      </c>
      <c r="M1129" s="21" t="s">
        <v>54</v>
      </c>
      <c r="N1129" s="29" t="s">
        <v>7184</v>
      </c>
      <c r="O1129" s="21" t="s">
        <v>1575</v>
      </c>
      <c r="P1129" s="21" t="s">
        <v>1573</v>
      </c>
      <c r="Q1129" s="21"/>
    </row>
    <row r="1130" spans="1:17" s="18" customFormat="1" ht="70" x14ac:dyDescent="0.2">
      <c r="A1130" s="20">
        <v>259</v>
      </c>
      <c r="B1130" s="21" t="s">
        <v>7759</v>
      </c>
      <c r="C1130" s="21" t="s">
        <v>4262</v>
      </c>
      <c r="D1130" s="21" t="s">
        <v>2517</v>
      </c>
      <c r="F1130" s="21" t="s">
        <v>9</v>
      </c>
      <c r="G1130" s="21" t="s">
        <v>59</v>
      </c>
      <c r="H1130" s="21" t="s">
        <v>11</v>
      </c>
      <c r="J1130" s="20">
        <v>1518</v>
      </c>
      <c r="K1130" s="22" t="s">
        <v>1574</v>
      </c>
      <c r="L1130" s="21" t="s">
        <v>8</v>
      </c>
      <c r="M1130" s="21" t="s">
        <v>54</v>
      </c>
      <c r="N1130" s="29" t="s">
        <v>7184</v>
      </c>
      <c r="O1130" s="21" t="s">
        <v>1575</v>
      </c>
      <c r="P1130" s="21" t="s">
        <v>1573</v>
      </c>
      <c r="Q1130" s="21"/>
    </row>
    <row r="1131" spans="1:17" s="18" customFormat="1" ht="70" x14ac:dyDescent="0.2">
      <c r="A1131" s="20">
        <v>260</v>
      </c>
      <c r="B1131" s="21" t="s">
        <v>5941</v>
      </c>
      <c r="C1131" s="21" t="s">
        <v>5942</v>
      </c>
      <c r="D1131" s="21" t="s">
        <v>1572</v>
      </c>
      <c r="F1131" s="21" t="s">
        <v>9</v>
      </c>
      <c r="G1131" s="21" t="s">
        <v>59</v>
      </c>
      <c r="H1131" s="21" t="s">
        <v>11</v>
      </c>
      <c r="J1131" s="20">
        <v>1518</v>
      </c>
      <c r="K1131" s="22" t="s">
        <v>1574</v>
      </c>
      <c r="L1131" s="21" t="s">
        <v>8</v>
      </c>
      <c r="M1131" s="21" t="s">
        <v>54</v>
      </c>
      <c r="N1131" s="29" t="s">
        <v>7184</v>
      </c>
      <c r="O1131" s="21" t="s">
        <v>1575</v>
      </c>
      <c r="P1131" s="21" t="s">
        <v>1573</v>
      </c>
    </row>
    <row r="1132" spans="1:17" s="18" customFormat="1" ht="70" x14ac:dyDescent="0.2">
      <c r="A1132" s="20">
        <v>261</v>
      </c>
      <c r="B1132" s="21" t="s">
        <v>6144</v>
      </c>
      <c r="C1132" s="21" t="s">
        <v>4232</v>
      </c>
      <c r="D1132" s="21" t="s">
        <v>2399</v>
      </c>
      <c r="F1132" s="21" t="s">
        <v>9</v>
      </c>
      <c r="G1132" s="21" t="s">
        <v>59</v>
      </c>
      <c r="H1132" s="21" t="s">
        <v>11</v>
      </c>
      <c r="J1132" s="20">
        <v>1518</v>
      </c>
      <c r="K1132" s="22" t="s">
        <v>1574</v>
      </c>
      <c r="L1132" s="21" t="s">
        <v>8</v>
      </c>
      <c r="M1132" s="21" t="s">
        <v>54</v>
      </c>
      <c r="N1132" s="29" t="s">
        <v>7184</v>
      </c>
      <c r="O1132" s="21" t="s">
        <v>1575</v>
      </c>
      <c r="P1132" s="21" t="s">
        <v>1573</v>
      </c>
      <c r="Q1132" s="21"/>
    </row>
    <row r="1133" spans="1:17" s="18" customFormat="1" ht="56" x14ac:dyDescent="0.2">
      <c r="A1133" s="20">
        <v>262</v>
      </c>
      <c r="B1133" s="21" t="s">
        <v>5277</v>
      </c>
      <c r="C1133" s="21" t="s">
        <v>5278</v>
      </c>
      <c r="D1133" s="21" t="s">
        <v>723</v>
      </c>
      <c r="F1133" s="21" t="s">
        <v>9</v>
      </c>
      <c r="G1133" s="21" t="s">
        <v>59</v>
      </c>
      <c r="H1133" s="21" t="s">
        <v>11</v>
      </c>
      <c r="J1133" s="20">
        <v>1518</v>
      </c>
      <c r="K1133" s="22" t="s">
        <v>725</v>
      </c>
      <c r="L1133" s="21" t="s">
        <v>8</v>
      </c>
      <c r="M1133" s="18" t="s">
        <v>446</v>
      </c>
      <c r="N1133" s="29" t="s">
        <v>7185</v>
      </c>
      <c r="O1133" s="21" t="s">
        <v>217</v>
      </c>
      <c r="P1133" s="21" t="s">
        <v>724</v>
      </c>
      <c r="Q1133" s="21"/>
    </row>
    <row r="1134" spans="1:17" s="18" customFormat="1" ht="154" x14ac:dyDescent="0.2">
      <c r="A1134" s="20">
        <v>1729</v>
      </c>
      <c r="B1134" s="21" t="s">
        <v>5915</v>
      </c>
      <c r="C1134" s="21" t="s">
        <v>4973</v>
      </c>
      <c r="D1134" s="21" t="s">
        <v>343</v>
      </c>
      <c r="E1134" s="21" t="s">
        <v>347</v>
      </c>
      <c r="F1134" s="21" t="s">
        <v>9</v>
      </c>
      <c r="G1134" s="21" t="s">
        <v>8222</v>
      </c>
      <c r="H1134" s="21" t="s">
        <v>11</v>
      </c>
      <c r="J1134" s="20">
        <v>1518</v>
      </c>
      <c r="K1134" s="22" t="s">
        <v>5300</v>
      </c>
      <c r="L1134" s="21" t="s">
        <v>8</v>
      </c>
      <c r="N1134" s="29" t="s">
        <v>8460</v>
      </c>
      <c r="O1134" s="21" t="s">
        <v>5301</v>
      </c>
      <c r="P1134" s="21" t="s">
        <v>5299</v>
      </c>
      <c r="Q1134" s="21"/>
    </row>
    <row r="1135" spans="1:17" s="18" customFormat="1" ht="56" x14ac:dyDescent="0.2">
      <c r="A1135" s="20">
        <v>263</v>
      </c>
      <c r="B1135" s="21" t="s">
        <v>4806</v>
      </c>
      <c r="C1135" s="21" t="s">
        <v>4283</v>
      </c>
      <c r="D1135" s="21" t="s">
        <v>214</v>
      </c>
      <c r="F1135" s="21" t="s">
        <v>9</v>
      </c>
      <c r="G1135" s="21" t="s">
        <v>59</v>
      </c>
      <c r="H1135" s="21" t="s">
        <v>11</v>
      </c>
      <c r="J1135" s="20">
        <v>1518</v>
      </c>
      <c r="K1135" s="22" t="s">
        <v>216</v>
      </c>
      <c r="L1135" s="21" t="s">
        <v>8</v>
      </c>
      <c r="N1135" s="29" t="s">
        <v>8461</v>
      </c>
      <c r="O1135" s="21" t="s">
        <v>217</v>
      </c>
      <c r="P1135" s="21" t="s">
        <v>215</v>
      </c>
      <c r="Q1135" s="21"/>
    </row>
    <row r="1136" spans="1:17" s="18" customFormat="1" ht="32" x14ac:dyDescent="0.2">
      <c r="A1136" s="20">
        <v>622</v>
      </c>
      <c r="B1136" s="21" t="s">
        <v>6512</v>
      </c>
      <c r="C1136" s="21" t="s">
        <v>4246</v>
      </c>
      <c r="D1136" s="21" t="s">
        <v>3940</v>
      </c>
      <c r="E1136" s="21" t="s">
        <v>3941</v>
      </c>
      <c r="F1136" s="21" t="s">
        <v>9</v>
      </c>
      <c r="G1136" s="21" t="s">
        <v>22</v>
      </c>
      <c r="H1136" s="21" t="s">
        <v>11</v>
      </c>
      <c r="J1136" s="20">
        <v>1518</v>
      </c>
      <c r="K1136" s="22" t="s">
        <v>3943</v>
      </c>
      <c r="L1136" s="21" t="s">
        <v>24</v>
      </c>
      <c r="N1136" s="29" t="s">
        <v>7186</v>
      </c>
      <c r="O1136" s="21" t="s">
        <v>700</v>
      </c>
      <c r="P1136" s="21" t="s">
        <v>3942</v>
      </c>
    </row>
    <row r="1137" spans="1:17" s="18" customFormat="1" ht="126" x14ac:dyDescent="0.2">
      <c r="A1137" s="20">
        <v>926</v>
      </c>
      <c r="B1137" s="21" t="s">
        <v>5283</v>
      </c>
      <c r="C1137" s="21" t="s">
        <v>4197</v>
      </c>
      <c r="D1137" s="21" t="s">
        <v>67</v>
      </c>
      <c r="E1137" s="21" t="s">
        <v>49</v>
      </c>
      <c r="F1137" s="21" t="s">
        <v>9</v>
      </c>
      <c r="G1137" s="21" t="s">
        <v>250</v>
      </c>
      <c r="H1137" s="21" t="s">
        <v>11</v>
      </c>
      <c r="J1137" s="20">
        <v>1518</v>
      </c>
      <c r="L1137" s="21" t="s">
        <v>252</v>
      </c>
      <c r="M1137" s="21" t="s">
        <v>1178</v>
      </c>
      <c r="N1137" s="29" t="s">
        <v>7159</v>
      </c>
      <c r="O1137" s="59" t="s">
        <v>8462</v>
      </c>
      <c r="P1137" s="21" t="s">
        <v>1177</v>
      </c>
    </row>
    <row r="1138" spans="1:17" s="18" customFormat="1" ht="128" x14ac:dyDescent="0.2">
      <c r="A1138" s="20">
        <v>1591</v>
      </c>
      <c r="B1138" s="21" t="s">
        <v>5286</v>
      </c>
      <c r="C1138" s="21" t="s">
        <v>4197</v>
      </c>
      <c r="E1138" s="21" t="s">
        <v>5287</v>
      </c>
      <c r="F1138" s="21" t="s">
        <v>9</v>
      </c>
      <c r="G1138" s="21" t="s">
        <v>8222</v>
      </c>
      <c r="H1138" s="21" t="s">
        <v>11</v>
      </c>
      <c r="J1138" s="20">
        <v>1518</v>
      </c>
      <c r="N1138" s="29" t="s">
        <v>8463</v>
      </c>
      <c r="O1138" s="59" t="s">
        <v>8464</v>
      </c>
      <c r="P1138" s="21" t="s">
        <v>5288</v>
      </c>
    </row>
    <row r="1139" spans="1:17" s="18" customFormat="1" ht="56" x14ac:dyDescent="0.2">
      <c r="A1139" s="20">
        <v>1675</v>
      </c>
      <c r="B1139" s="21" t="s">
        <v>5289</v>
      </c>
      <c r="C1139" s="21" t="s">
        <v>4197</v>
      </c>
      <c r="D1139" s="21" t="s">
        <v>67</v>
      </c>
      <c r="E1139" s="21" t="s">
        <v>336</v>
      </c>
      <c r="F1139" s="21" t="s">
        <v>9</v>
      </c>
      <c r="G1139" s="21" t="s">
        <v>8222</v>
      </c>
      <c r="H1139" s="18" t="s">
        <v>11</v>
      </c>
      <c r="J1139" s="20">
        <v>1518</v>
      </c>
      <c r="L1139" s="21" t="s">
        <v>24</v>
      </c>
      <c r="N1139" s="29" t="s">
        <v>7160</v>
      </c>
      <c r="O1139" s="21" t="s">
        <v>5291</v>
      </c>
      <c r="P1139" s="21" t="s">
        <v>5290</v>
      </c>
    </row>
    <row r="1140" spans="1:17" s="18" customFormat="1" ht="56" x14ac:dyDescent="0.2">
      <c r="A1140" s="20">
        <v>1676</v>
      </c>
      <c r="B1140" s="21" t="s">
        <v>4852</v>
      </c>
      <c r="C1140" s="21" t="s">
        <v>4197</v>
      </c>
      <c r="D1140" s="21" t="s">
        <v>67</v>
      </c>
      <c r="E1140" s="21" t="s">
        <v>5292</v>
      </c>
      <c r="F1140" s="21" t="s">
        <v>9</v>
      </c>
      <c r="H1140" s="21" t="s">
        <v>11</v>
      </c>
      <c r="J1140" s="20">
        <v>1518</v>
      </c>
      <c r="L1140" s="21" t="s">
        <v>24</v>
      </c>
      <c r="N1140" s="29" t="s">
        <v>5294</v>
      </c>
      <c r="O1140" s="21" t="s">
        <v>5295</v>
      </c>
      <c r="P1140" s="21" t="s">
        <v>5293</v>
      </c>
      <c r="Q1140" s="21"/>
    </row>
    <row r="1141" spans="1:17" s="18" customFormat="1" ht="112" x14ac:dyDescent="0.2">
      <c r="A1141" s="20">
        <v>1677</v>
      </c>
      <c r="B1141" s="21" t="s">
        <v>5982</v>
      </c>
      <c r="C1141" s="21" t="s">
        <v>5562</v>
      </c>
      <c r="D1141" s="21" t="s">
        <v>67</v>
      </c>
      <c r="E1141" s="21" t="s">
        <v>3359</v>
      </c>
      <c r="F1141" s="21" t="s">
        <v>9</v>
      </c>
      <c r="G1141" s="21" t="s">
        <v>250</v>
      </c>
      <c r="H1141" s="21" t="s">
        <v>11</v>
      </c>
      <c r="J1141" s="20">
        <v>1518</v>
      </c>
      <c r="N1141" s="29" t="s">
        <v>8465</v>
      </c>
      <c r="O1141" s="59" t="s">
        <v>8468</v>
      </c>
      <c r="P1141" s="21" t="s">
        <v>5296</v>
      </c>
      <c r="Q1141" s="21"/>
    </row>
    <row r="1142" spans="1:17" s="18" customFormat="1" ht="70" x14ac:dyDescent="0.2">
      <c r="A1142" s="20">
        <v>1678</v>
      </c>
      <c r="B1142" s="21" t="s">
        <v>6265</v>
      </c>
      <c r="C1142" s="21" t="s">
        <v>4283</v>
      </c>
      <c r="D1142" s="21" t="s">
        <v>130</v>
      </c>
      <c r="E1142" s="21" t="s">
        <v>507</v>
      </c>
      <c r="F1142" s="21" t="s">
        <v>9</v>
      </c>
      <c r="H1142" s="21" t="s">
        <v>11</v>
      </c>
      <c r="J1142" s="20">
        <v>1518</v>
      </c>
      <c r="L1142" s="21" t="s">
        <v>24</v>
      </c>
      <c r="N1142" s="29" t="s">
        <v>8469</v>
      </c>
      <c r="O1142" s="21" t="s">
        <v>5298</v>
      </c>
      <c r="P1142" s="21" t="s">
        <v>5297</v>
      </c>
      <c r="Q1142" s="21"/>
    </row>
    <row r="1143" spans="1:17" s="18" customFormat="1" ht="32" x14ac:dyDescent="0.2">
      <c r="A1143" s="20">
        <v>623</v>
      </c>
      <c r="B1143" s="21" t="s">
        <v>5012</v>
      </c>
      <c r="C1143" s="21" t="s">
        <v>4246</v>
      </c>
      <c r="D1143" s="21" t="s">
        <v>4024</v>
      </c>
      <c r="E1143" s="21" t="s">
        <v>13</v>
      </c>
      <c r="F1143" s="21" t="s">
        <v>9</v>
      </c>
      <c r="G1143" s="21" t="s">
        <v>22</v>
      </c>
      <c r="H1143" s="21" t="s">
        <v>11</v>
      </c>
      <c r="J1143" s="20">
        <v>1519</v>
      </c>
      <c r="K1143" s="22" t="s">
        <v>4026</v>
      </c>
      <c r="L1143" s="21" t="s">
        <v>24</v>
      </c>
      <c r="N1143" s="29" t="s">
        <v>7190</v>
      </c>
      <c r="O1143" s="21" t="s">
        <v>700</v>
      </c>
      <c r="P1143" s="21" t="s">
        <v>4025</v>
      </c>
      <c r="Q1143" s="21"/>
    </row>
    <row r="1144" spans="1:17" s="18" customFormat="1" ht="48" x14ac:dyDescent="0.2">
      <c r="A1144" s="20">
        <v>624</v>
      </c>
      <c r="B1144" s="21" t="s">
        <v>4834</v>
      </c>
      <c r="C1144" s="21" t="s">
        <v>4197</v>
      </c>
      <c r="D1144" s="21" t="s">
        <v>2958</v>
      </c>
      <c r="E1144" s="21" t="s">
        <v>3152</v>
      </c>
      <c r="F1144" s="21" t="s">
        <v>9</v>
      </c>
      <c r="G1144" s="21" t="s">
        <v>22</v>
      </c>
      <c r="H1144" s="21" t="s">
        <v>11</v>
      </c>
      <c r="J1144" s="20">
        <v>1519</v>
      </c>
      <c r="K1144" s="22" t="s">
        <v>1763</v>
      </c>
      <c r="L1144" s="21" t="s">
        <v>24</v>
      </c>
      <c r="N1144" s="29" t="s">
        <v>7191</v>
      </c>
      <c r="O1144" s="21" t="s">
        <v>700</v>
      </c>
      <c r="P1144" s="21" t="s">
        <v>3153</v>
      </c>
    </row>
    <row r="1145" spans="1:17" s="18" customFormat="1" ht="32" x14ac:dyDescent="0.2">
      <c r="A1145" s="20">
        <v>625</v>
      </c>
      <c r="B1145" s="21" t="s">
        <v>4807</v>
      </c>
      <c r="C1145" s="21" t="s">
        <v>4197</v>
      </c>
      <c r="D1145" s="21" t="s">
        <v>1761</v>
      </c>
      <c r="E1145" s="21" t="s">
        <v>79</v>
      </c>
      <c r="F1145" s="21" t="s">
        <v>9</v>
      </c>
      <c r="G1145" s="21" t="s">
        <v>22</v>
      </c>
      <c r="H1145" s="21" t="s">
        <v>11</v>
      </c>
      <c r="J1145" s="20">
        <v>1519</v>
      </c>
      <c r="K1145" s="22" t="s">
        <v>1763</v>
      </c>
      <c r="L1145" s="21" t="s">
        <v>24</v>
      </c>
      <c r="N1145" s="29" t="s">
        <v>7192</v>
      </c>
      <c r="O1145" s="21" t="s">
        <v>1764</v>
      </c>
      <c r="P1145" s="21" t="s">
        <v>1762</v>
      </c>
      <c r="Q1145" s="21"/>
    </row>
    <row r="1146" spans="1:17" s="18" customFormat="1" ht="48" x14ac:dyDescent="0.2">
      <c r="A1146" s="20">
        <v>626</v>
      </c>
      <c r="B1146" s="21" t="s">
        <v>5308</v>
      </c>
      <c r="C1146" s="21" t="s">
        <v>4197</v>
      </c>
      <c r="D1146" s="21" t="s">
        <v>3594</v>
      </c>
      <c r="E1146" s="21" t="s">
        <v>108</v>
      </c>
      <c r="F1146" s="21" t="s">
        <v>9</v>
      </c>
      <c r="G1146" s="21" t="s">
        <v>22</v>
      </c>
      <c r="H1146" s="21" t="s">
        <v>11</v>
      </c>
      <c r="J1146" s="20">
        <v>1519</v>
      </c>
      <c r="K1146" s="22" t="s">
        <v>3596</v>
      </c>
      <c r="L1146" s="21" t="s">
        <v>38</v>
      </c>
      <c r="N1146" s="29" t="s">
        <v>7193</v>
      </c>
      <c r="O1146" s="21" t="s">
        <v>3597</v>
      </c>
      <c r="P1146" s="21" t="s">
        <v>3595</v>
      </c>
      <c r="Q1146" s="21"/>
    </row>
    <row r="1147" spans="1:17" s="18" customFormat="1" ht="70" x14ac:dyDescent="0.2">
      <c r="A1147" s="20">
        <v>1736</v>
      </c>
      <c r="B1147" s="21" t="s">
        <v>5032</v>
      </c>
      <c r="C1147" s="21" t="s">
        <v>4195</v>
      </c>
      <c r="D1147" s="21" t="s">
        <v>5249</v>
      </c>
      <c r="E1147" s="21" t="s">
        <v>108</v>
      </c>
      <c r="F1147" s="21" t="s">
        <v>9</v>
      </c>
      <c r="G1147" s="21" t="s">
        <v>2917</v>
      </c>
      <c r="H1147" s="21" t="s">
        <v>1560</v>
      </c>
      <c r="J1147" s="20">
        <v>1519</v>
      </c>
      <c r="K1147" s="22" t="s">
        <v>5318</v>
      </c>
      <c r="L1147" s="21" t="s">
        <v>8</v>
      </c>
      <c r="N1147" s="29" t="s">
        <v>7194</v>
      </c>
      <c r="O1147" s="21" t="s">
        <v>5319</v>
      </c>
      <c r="P1147" s="21" t="s">
        <v>5317</v>
      </c>
    </row>
    <row r="1148" spans="1:17" s="18" customFormat="1" ht="168" x14ac:dyDescent="0.2">
      <c r="A1148" s="20">
        <v>265</v>
      </c>
      <c r="B1148" s="21" t="s">
        <v>5227</v>
      </c>
      <c r="C1148" s="21" t="s">
        <v>4973</v>
      </c>
      <c r="D1148" s="21" t="s">
        <v>1832</v>
      </c>
      <c r="E1148" s="21" t="s">
        <v>79</v>
      </c>
      <c r="F1148" s="21" t="s">
        <v>9</v>
      </c>
      <c r="G1148" s="21" t="s">
        <v>59</v>
      </c>
      <c r="H1148" s="21" t="s">
        <v>11</v>
      </c>
      <c r="J1148" s="20">
        <v>1519</v>
      </c>
      <c r="K1148" s="22" t="s">
        <v>1834</v>
      </c>
      <c r="L1148" s="21" t="s">
        <v>8</v>
      </c>
      <c r="M1148" s="21" t="s">
        <v>54</v>
      </c>
      <c r="N1148" s="29" t="s">
        <v>8470</v>
      </c>
      <c r="O1148" s="21" t="s">
        <v>1835</v>
      </c>
      <c r="P1148" s="21" t="s">
        <v>1833</v>
      </c>
    </row>
    <row r="1149" spans="1:17" s="18" customFormat="1" ht="112" x14ac:dyDescent="0.2">
      <c r="A1149" s="20">
        <v>266</v>
      </c>
      <c r="B1149" s="21" t="s">
        <v>6008</v>
      </c>
      <c r="C1149" s="21" t="s">
        <v>4283</v>
      </c>
      <c r="D1149" s="21" t="s">
        <v>1832</v>
      </c>
      <c r="F1149" s="21" t="s">
        <v>9</v>
      </c>
      <c r="G1149" s="21" t="s">
        <v>59</v>
      </c>
      <c r="H1149" s="21" t="s">
        <v>11</v>
      </c>
      <c r="J1149" s="20">
        <v>1519</v>
      </c>
      <c r="K1149" s="22" t="s">
        <v>1834</v>
      </c>
      <c r="L1149" s="21" t="s">
        <v>8</v>
      </c>
      <c r="M1149" s="21" t="s">
        <v>54</v>
      </c>
      <c r="N1149" s="29" t="s">
        <v>8471</v>
      </c>
      <c r="O1149" s="21" t="s">
        <v>1835</v>
      </c>
      <c r="P1149" s="21" t="s">
        <v>1833</v>
      </c>
      <c r="Q1149" s="21"/>
    </row>
    <row r="1150" spans="1:17" s="18" customFormat="1" ht="98" x14ac:dyDescent="0.2">
      <c r="A1150" s="20">
        <v>1734</v>
      </c>
      <c r="B1150" s="21" t="s">
        <v>5311</v>
      </c>
      <c r="C1150" s="21" t="s">
        <v>4283</v>
      </c>
      <c r="D1150" s="21" t="s">
        <v>130</v>
      </c>
      <c r="E1150" s="21" t="s">
        <v>49</v>
      </c>
      <c r="F1150" s="21" t="s">
        <v>9</v>
      </c>
      <c r="G1150" s="21" t="s">
        <v>8222</v>
      </c>
      <c r="H1150" s="21" t="s">
        <v>11</v>
      </c>
      <c r="J1150" s="20">
        <v>1519</v>
      </c>
      <c r="K1150" s="22" t="s">
        <v>5313</v>
      </c>
      <c r="L1150" s="21" t="s">
        <v>8</v>
      </c>
      <c r="N1150" s="29" t="s">
        <v>8472</v>
      </c>
      <c r="O1150" s="21" t="s">
        <v>5314</v>
      </c>
      <c r="P1150" s="21" t="s">
        <v>5312</v>
      </c>
      <c r="Q1150" s="21"/>
    </row>
    <row r="1151" spans="1:17" s="18" customFormat="1" ht="98" x14ac:dyDescent="0.2">
      <c r="A1151" s="20">
        <v>1735</v>
      </c>
      <c r="B1151" s="21" t="s">
        <v>5311</v>
      </c>
      <c r="C1151" s="21" t="s">
        <v>5315</v>
      </c>
      <c r="D1151" s="21" t="s">
        <v>130</v>
      </c>
      <c r="E1151" s="21" t="s">
        <v>5316</v>
      </c>
      <c r="F1151" s="21" t="s">
        <v>335</v>
      </c>
      <c r="G1151" s="21" t="s">
        <v>8222</v>
      </c>
      <c r="H1151" s="21" t="s">
        <v>11</v>
      </c>
      <c r="J1151" s="20">
        <v>1519</v>
      </c>
      <c r="K1151" s="22" t="s">
        <v>5313</v>
      </c>
      <c r="L1151" s="21" t="s">
        <v>8</v>
      </c>
      <c r="M1151" s="21" t="s">
        <v>54</v>
      </c>
      <c r="N1151" s="29" t="s">
        <v>8472</v>
      </c>
      <c r="O1151" s="21" t="s">
        <v>5314</v>
      </c>
      <c r="P1151" s="21" t="s">
        <v>5312</v>
      </c>
      <c r="Q1151" s="21"/>
    </row>
    <row r="1152" spans="1:17" s="18" customFormat="1" ht="84" x14ac:dyDescent="0.2">
      <c r="A1152" s="20">
        <v>267</v>
      </c>
      <c r="B1152" s="21" t="s">
        <v>6208</v>
      </c>
      <c r="C1152" s="21" t="s">
        <v>4835</v>
      </c>
      <c r="D1152" s="21" t="s">
        <v>1832</v>
      </c>
      <c r="F1152" s="21" t="s">
        <v>9</v>
      </c>
      <c r="G1152" s="21" t="s">
        <v>59</v>
      </c>
      <c r="H1152" s="21" t="s">
        <v>11</v>
      </c>
      <c r="J1152" s="20">
        <v>1519</v>
      </c>
      <c r="K1152" s="22" t="s">
        <v>2670</v>
      </c>
      <c r="L1152" s="21" t="s">
        <v>8</v>
      </c>
      <c r="N1152" s="29" t="s">
        <v>7195</v>
      </c>
      <c r="O1152" s="21" t="s">
        <v>2671</v>
      </c>
      <c r="P1152" s="21" t="s">
        <v>2669</v>
      </c>
      <c r="Q1152" s="21"/>
    </row>
    <row r="1153" spans="1:17" s="18" customFormat="1" ht="48" x14ac:dyDescent="0.2">
      <c r="A1153" s="20">
        <v>704</v>
      </c>
      <c r="B1153" s="21" t="s">
        <v>5308</v>
      </c>
      <c r="C1153" s="21" t="s">
        <v>4283</v>
      </c>
      <c r="D1153" s="21" t="s">
        <v>2649</v>
      </c>
      <c r="E1153" s="21" t="s">
        <v>28</v>
      </c>
      <c r="F1153" s="21" t="s">
        <v>9</v>
      </c>
      <c r="G1153" s="21" t="s">
        <v>22</v>
      </c>
      <c r="H1153" s="21" t="s">
        <v>11</v>
      </c>
      <c r="J1153" s="20">
        <v>1519</v>
      </c>
      <c r="K1153" s="22" t="s">
        <v>3271</v>
      </c>
      <c r="L1153" s="21" t="s">
        <v>24</v>
      </c>
      <c r="N1153" s="29" t="s">
        <v>7197</v>
      </c>
      <c r="O1153" s="21" t="s">
        <v>1040</v>
      </c>
      <c r="P1153" s="21" t="s">
        <v>3598</v>
      </c>
      <c r="Q1153" s="21"/>
    </row>
    <row r="1154" spans="1:17" s="18" customFormat="1" ht="32" x14ac:dyDescent="0.2">
      <c r="A1154" s="20">
        <v>705</v>
      </c>
      <c r="B1154" s="21" t="s">
        <v>6372</v>
      </c>
      <c r="C1154" s="21" t="s">
        <v>4246</v>
      </c>
      <c r="D1154" s="21" t="s">
        <v>2145</v>
      </c>
      <c r="E1154" s="21" t="s">
        <v>13</v>
      </c>
      <c r="F1154" s="21" t="s">
        <v>9</v>
      </c>
      <c r="G1154" s="21" t="s">
        <v>22</v>
      </c>
      <c r="H1154" s="21" t="s">
        <v>11</v>
      </c>
      <c r="J1154" s="20">
        <v>1519</v>
      </c>
      <c r="K1154" s="22" t="s">
        <v>3271</v>
      </c>
      <c r="L1154" s="21" t="s">
        <v>24</v>
      </c>
      <c r="N1154" s="29" t="s">
        <v>7198</v>
      </c>
      <c r="O1154" s="21" t="s">
        <v>1040</v>
      </c>
      <c r="P1154" s="21" t="s">
        <v>3270</v>
      </c>
      <c r="Q1154" s="21"/>
    </row>
    <row r="1155" spans="1:17" s="18" customFormat="1" ht="42" x14ac:dyDescent="0.2">
      <c r="A1155" s="20">
        <v>268</v>
      </c>
      <c r="B1155" s="21" t="s">
        <v>6353</v>
      </c>
      <c r="C1155" s="21" t="s">
        <v>4854</v>
      </c>
      <c r="D1155" s="21" t="s">
        <v>3220</v>
      </c>
      <c r="F1155" s="21" t="s">
        <v>9</v>
      </c>
      <c r="G1155" s="21" t="s">
        <v>59</v>
      </c>
      <c r="H1155" s="21" t="s">
        <v>11</v>
      </c>
      <c r="J1155" s="20">
        <v>1519</v>
      </c>
      <c r="K1155" s="22" t="s">
        <v>3222</v>
      </c>
      <c r="L1155" s="21" t="s">
        <v>8</v>
      </c>
      <c r="M1155" s="21" t="s">
        <v>54</v>
      </c>
      <c r="N1155" s="29" t="s">
        <v>8473</v>
      </c>
      <c r="O1155" s="21" t="s">
        <v>2671</v>
      </c>
      <c r="P1155" s="21" t="s">
        <v>3221</v>
      </c>
      <c r="Q1155" s="21"/>
    </row>
    <row r="1156" spans="1:17" s="18" customFormat="1" ht="32" x14ac:dyDescent="0.2">
      <c r="A1156" s="20">
        <v>706</v>
      </c>
      <c r="B1156" s="21" t="s">
        <v>4566</v>
      </c>
      <c r="C1156" s="21" t="s">
        <v>4195</v>
      </c>
      <c r="D1156" s="21" t="s">
        <v>67</v>
      </c>
      <c r="E1156" s="21" t="s">
        <v>507</v>
      </c>
      <c r="F1156" s="21" t="s">
        <v>9</v>
      </c>
      <c r="G1156" s="21" t="s">
        <v>22</v>
      </c>
      <c r="H1156" s="21" t="s">
        <v>11</v>
      </c>
      <c r="J1156" s="20">
        <v>1519</v>
      </c>
      <c r="K1156" s="22" t="s">
        <v>1039</v>
      </c>
      <c r="L1156" s="21" t="s">
        <v>24</v>
      </c>
      <c r="N1156" s="29" t="s">
        <v>7199</v>
      </c>
      <c r="O1156" s="21" t="s">
        <v>1040</v>
      </c>
      <c r="P1156" s="21" t="s">
        <v>1038</v>
      </c>
      <c r="Q1156" s="21"/>
    </row>
    <row r="1157" spans="1:17" s="18" customFormat="1" ht="32" x14ac:dyDescent="0.2">
      <c r="A1157" s="20">
        <v>707</v>
      </c>
      <c r="B1157" s="21" t="s">
        <v>6308</v>
      </c>
      <c r="C1157" s="21" t="s">
        <v>4283</v>
      </c>
      <c r="D1157" s="21" t="s">
        <v>255</v>
      </c>
      <c r="E1157" s="21" t="s">
        <v>108</v>
      </c>
      <c r="F1157" s="21" t="s">
        <v>9</v>
      </c>
      <c r="G1157" s="21" t="s">
        <v>22</v>
      </c>
      <c r="H1157" s="21" t="s">
        <v>11</v>
      </c>
      <c r="J1157" s="20">
        <v>1519</v>
      </c>
      <c r="K1157" s="22" t="s">
        <v>1039</v>
      </c>
      <c r="L1157" s="21" t="s">
        <v>24</v>
      </c>
      <c r="N1157" s="29" t="s">
        <v>7200</v>
      </c>
      <c r="O1157" s="21" t="s">
        <v>1040</v>
      </c>
      <c r="P1157" s="21" t="s">
        <v>3005</v>
      </c>
      <c r="Q1157" s="21"/>
    </row>
    <row r="1158" spans="1:17" s="18" customFormat="1" ht="84" x14ac:dyDescent="0.2">
      <c r="A1158" s="20">
        <v>269</v>
      </c>
      <c r="B1158" s="21" t="s">
        <v>4871</v>
      </c>
      <c r="C1158" s="21" t="s">
        <v>5302</v>
      </c>
      <c r="D1158" s="21" t="s">
        <v>1067</v>
      </c>
      <c r="F1158" s="21" t="s">
        <v>9</v>
      </c>
      <c r="G1158" s="21" t="s">
        <v>59</v>
      </c>
      <c r="H1158" s="21" t="s">
        <v>11</v>
      </c>
      <c r="J1158" s="20">
        <v>1519</v>
      </c>
      <c r="K1158" s="22" t="s">
        <v>1069</v>
      </c>
      <c r="L1158" s="21" t="s">
        <v>8</v>
      </c>
      <c r="M1158" s="21" t="s">
        <v>54</v>
      </c>
      <c r="N1158" s="29" t="s">
        <v>7760</v>
      </c>
      <c r="O1158" s="21" t="s">
        <v>901</v>
      </c>
      <c r="P1158" s="21" t="s">
        <v>1068</v>
      </c>
      <c r="Q1158" s="21"/>
    </row>
    <row r="1159" spans="1:17" s="18" customFormat="1" ht="32" x14ac:dyDescent="0.2">
      <c r="A1159" s="20">
        <v>708</v>
      </c>
      <c r="B1159" s="21" t="s">
        <v>5289</v>
      </c>
      <c r="C1159" s="21" t="s">
        <v>4232</v>
      </c>
      <c r="D1159" s="21" t="s">
        <v>365</v>
      </c>
      <c r="E1159" s="21" t="s">
        <v>13</v>
      </c>
      <c r="F1159" s="21" t="s">
        <v>9</v>
      </c>
      <c r="G1159" s="21" t="s">
        <v>22</v>
      </c>
      <c r="H1159" s="21" t="s">
        <v>11</v>
      </c>
      <c r="J1159" s="20">
        <v>1519</v>
      </c>
      <c r="K1159" s="22" t="s">
        <v>2822</v>
      </c>
      <c r="L1159" s="21" t="s">
        <v>24</v>
      </c>
      <c r="N1159" s="29" t="s">
        <v>7196</v>
      </c>
      <c r="O1159" s="21" t="s">
        <v>1040</v>
      </c>
      <c r="P1159" s="21" t="s">
        <v>3074</v>
      </c>
      <c r="Q1159" s="21"/>
    </row>
    <row r="1160" spans="1:17" s="18" customFormat="1" ht="48" x14ac:dyDescent="0.2">
      <c r="A1160" s="20">
        <v>709</v>
      </c>
      <c r="B1160" s="21" t="s">
        <v>4629</v>
      </c>
      <c r="C1160" s="21" t="s">
        <v>4197</v>
      </c>
      <c r="D1160" s="21" t="s">
        <v>2820</v>
      </c>
      <c r="F1160" s="21" t="s">
        <v>9</v>
      </c>
      <c r="G1160" s="21" t="s">
        <v>22</v>
      </c>
      <c r="H1160" s="21" t="s">
        <v>11</v>
      </c>
      <c r="J1160" s="20">
        <v>1519</v>
      </c>
      <c r="K1160" s="22" t="s">
        <v>2822</v>
      </c>
      <c r="L1160" s="21" t="s">
        <v>24</v>
      </c>
      <c r="N1160" s="29" t="s">
        <v>7201</v>
      </c>
      <c r="O1160" s="21" t="s">
        <v>1040</v>
      </c>
      <c r="P1160" s="21" t="s">
        <v>2821</v>
      </c>
      <c r="Q1160" s="21"/>
    </row>
    <row r="1161" spans="1:17" s="18" customFormat="1" ht="70" x14ac:dyDescent="0.2">
      <c r="A1161" s="20">
        <v>270</v>
      </c>
      <c r="B1161" s="21" t="s">
        <v>5303</v>
      </c>
      <c r="C1161" s="21" t="s">
        <v>4835</v>
      </c>
      <c r="D1161" s="21" t="s">
        <v>898</v>
      </c>
      <c r="F1161" s="21" t="s">
        <v>9</v>
      </c>
      <c r="G1161" s="21" t="s">
        <v>59</v>
      </c>
      <c r="H1161" s="21" t="s">
        <v>11</v>
      </c>
      <c r="J1161" s="20">
        <v>1519</v>
      </c>
      <c r="K1161" s="22" t="s">
        <v>900</v>
      </c>
      <c r="L1161" s="21" t="s">
        <v>8</v>
      </c>
      <c r="N1161" s="29" t="s">
        <v>7202</v>
      </c>
      <c r="O1161" s="21" t="s">
        <v>901</v>
      </c>
      <c r="P1161" s="21" t="s">
        <v>899</v>
      </c>
      <c r="Q1161" s="21"/>
    </row>
    <row r="1162" spans="1:17" s="18" customFormat="1" ht="56" x14ac:dyDescent="0.2">
      <c r="A1162" s="20">
        <v>271</v>
      </c>
      <c r="B1162" s="21" t="s">
        <v>5304</v>
      </c>
      <c r="C1162" s="21" t="s">
        <v>4766</v>
      </c>
      <c r="D1162" s="21" t="s">
        <v>1385</v>
      </c>
      <c r="F1162" s="21" t="s">
        <v>9</v>
      </c>
      <c r="G1162" s="21" t="s">
        <v>59</v>
      </c>
      <c r="H1162" s="21" t="s">
        <v>11</v>
      </c>
      <c r="J1162" s="20">
        <v>1519</v>
      </c>
      <c r="K1162" s="22" t="s">
        <v>1387</v>
      </c>
      <c r="L1162" s="21" t="s">
        <v>8</v>
      </c>
      <c r="N1162" s="29" t="s">
        <v>7761</v>
      </c>
      <c r="O1162" s="21" t="s">
        <v>901</v>
      </c>
      <c r="P1162" s="21" t="s">
        <v>1386</v>
      </c>
      <c r="Q1162" s="21"/>
    </row>
    <row r="1163" spans="1:17" s="18" customFormat="1" ht="192" x14ac:dyDescent="0.2">
      <c r="A1163" s="20">
        <v>936</v>
      </c>
      <c r="B1163" s="21" t="s">
        <v>5309</v>
      </c>
      <c r="C1163" s="21" t="s">
        <v>4246</v>
      </c>
      <c r="D1163" s="21" t="s">
        <v>998</v>
      </c>
      <c r="E1163" s="21" t="s">
        <v>108</v>
      </c>
      <c r="F1163" s="21" t="s">
        <v>9</v>
      </c>
      <c r="G1163" s="21" t="s">
        <v>999</v>
      </c>
      <c r="H1163" s="21" t="s">
        <v>47</v>
      </c>
      <c r="I1163" s="21" t="s">
        <v>1002</v>
      </c>
      <c r="J1163" s="20">
        <v>1519</v>
      </c>
      <c r="K1163" s="22" t="s">
        <v>1001</v>
      </c>
      <c r="L1163" s="21" t="s">
        <v>16</v>
      </c>
      <c r="N1163" s="29" t="s">
        <v>8474</v>
      </c>
      <c r="O1163" s="41" t="s">
        <v>8068</v>
      </c>
      <c r="P1163" s="21" t="s">
        <v>1000</v>
      </c>
      <c r="Q1163" s="21"/>
    </row>
    <row r="1164" spans="1:17" s="18" customFormat="1" ht="56" x14ac:dyDescent="0.2">
      <c r="A1164" s="20">
        <v>272</v>
      </c>
      <c r="B1164" s="21" t="s">
        <v>6335</v>
      </c>
      <c r="C1164" s="21" t="s">
        <v>4195</v>
      </c>
      <c r="D1164" s="21" t="s">
        <v>3127</v>
      </c>
      <c r="F1164" s="21" t="s">
        <v>9</v>
      </c>
      <c r="G1164" s="21" t="s">
        <v>59</v>
      </c>
      <c r="H1164" s="21" t="s">
        <v>11</v>
      </c>
      <c r="J1164" s="20">
        <v>1519</v>
      </c>
      <c r="K1164" s="22" t="s">
        <v>3129</v>
      </c>
      <c r="L1164" s="21" t="s">
        <v>8</v>
      </c>
      <c r="M1164" s="21" t="s">
        <v>54</v>
      </c>
      <c r="N1164" s="29" t="s">
        <v>7203</v>
      </c>
      <c r="O1164" s="21" t="s">
        <v>3130</v>
      </c>
      <c r="P1164" s="21" t="s">
        <v>3128</v>
      </c>
      <c r="Q1164" s="21"/>
    </row>
    <row r="1165" spans="1:17" s="18" customFormat="1" ht="84" x14ac:dyDescent="0.2">
      <c r="A1165" s="20">
        <v>278</v>
      </c>
      <c r="B1165" s="21" t="s">
        <v>4540</v>
      </c>
      <c r="C1165" s="21" t="s">
        <v>4197</v>
      </c>
      <c r="D1165" s="21" t="s">
        <v>2165</v>
      </c>
      <c r="F1165" s="21" t="s">
        <v>9</v>
      </c>
      <c r="G1165" s="21" t="s">
        <v>59</v>
      </c>
      <c r="H1165" s="21" t="s">
        <v>11</v>
      </c>
      <c r="J1165" s="20">
        <v>1519</v>
      </c>
      <c r="K1165" s="22" t="s">
        <v>2167</v>
      </c>
      <c r="L1165" s="21" t="s">
        <v>8</v>
      </c>
      <c r="N1165" s="29" t="s">
        <v>8475</v>
      </c>
      <c r="O1165" s="21" t="s">
        <v>2168</v>
      </c>
      <c r="P1165" s="21" t="s">
        <v>2166</v>
      </c>
      <c r="Q1165" s="21"/>
    </row>
    <row r="1166" spans="1:17" s="18" customFormat="1" ht="84" x14ac:dyDescent="0.2">
      <c r="A1166" s="20">
        <v>279</v>
      </c>
      <c r="B1166" s="21" t="s">
        <v>5306</v>
      </c>
      <c r="C1166" s="21" t="s">
        <v>4197</v>
      </c>
      <c r="D1166" s="21" t="s">
        <v>2165</v>
      </c>
      <c r="F1166" s="21" t="s">
        <v>9</v>
      </c>
      <c r="G1166" s="21" t="s">
        <v>59</v>
      </c>
      <c r="H1166" s="21" t="s">
        <v>11</v>
      </c>
      <c r="J1166" s="20">
        <v>1519</v>
      </c>
      <c r="K1166" s="22" t="s">
        <v>2167</v>
      </c>
      <c r="L1166" s="21" t="s">
        <v>8</v>
      </c>
      <c r="N1166" s="29" t="s">
        <v>8476</v>
      </c>
      <c r="O1166" s="21" t="s">
        <v>2168</v>
      </c>
      <c r="P1166" s="21" t="s">
        <v>2166</v>
      </c>
      <c r="Q1166" s="21"/>
    </row>
    <row r="1167" spans="1:17" s="18" customFormat="1" ht="84" x14ac:dyDescent="0.2">
      <c r="A1167" s="20">
        <v>280</v>
      </c>
      <c r="B1167" s="21" t="s">
        <v>6102</v>
      </c>
      <c r="C1167" s="21" t="s">
        <v>4283</v>
      </c>
      <c r="D1167" s="21" t="s">
        <v>2165</v>
      </c>
      <c r="F1167" s="21" t="s">
        <v>9</v>
      </c>
      <c r="G1167" s="21" t="s">
        <v>59</v>
      </c>
      <c r="H1167" s="21" t="s">
        <v>11</v>
      </c>
      <c r="J1167" s="20">
        <v>1519</v>
      </c>
      <c r="K1167" s="22" t="s">
        <v>2167</v>
      </c>
      <c r="L1167" s="21" t="s">
        <v>8</v>
      </c>
      <c r="N1167" s="29" t="s">
        <v>8476</v>
      </c>
      <c r="O1167" s="21" t="s">
        <v>2168</v>
      </c>
      <c r="P1167" s="21" t="s">
        <v>2166</v>
      </c>
      <c r="Q1167" s="21"/>
    </row>
    <row r="1168" spans="1:17" s="18" customFormat="1" ht="84" x14ac:dyDescent="0.2">
      <c r="A1168" s="20">
        <v>281</v>
      </c>
      <c r="B1168" s="21" t="s">
        <v>6173</v>
      </c>
      <c r="C1168" s="21" t="s">
        <v>4246</v>
      </c>
      <c r="E1168" s="21" t="s">
        <v>716</v>
      </c>
      <c r="F1168" s="21" t="s">
        <v>9</v>
      </c>
      <c r="G1168" s="21" t="s">
        <v>59</v>
      </c>
      <c r="H1168" s="21" t="s">
        <v>11</v>
      </c>
      <c r="J1168" s="20">
        <v>1519</v>
      </c>
      <c r="K1168" s="22" t="s">
        <v>2515</v>
      </c>
      <c r="L1168" s="21" t="s">
        <v>16</v>
      </c>
      <c r="N1168" s="29" t="s">
        <v>7204</v>
      </c>
      <c r="O1168" s="21" t="s">
        <v>2516</v>
      </c>
      <c r="P1168" s="21" t="s">
        <v>2514</v>
      </c>
      <c r="Q1168" s="21"/>
    </row>
    <row r="1169" spans="1:17" s="18" customFormat="1" ht="56" x14ac:dyDescent="0.2">
      <c r="A1169" s="20">
        <v>282</v>
      </c>
      <c r="B1169" s="21" t="s">
        <v>5307</v>
      </c>
      <c r="C1169" s="21" t="s">
        <v>4246</v>
      </c>
      <c r="D1169" s="21" t="s">
        <v>549</v>
      </c>
      <c r="F1169" s="21" t="s">
        <v>9</v>
      </c>
      <c r="G1169" s="21" t="s">
        <v>59</v>
      </c>
      <c r="H1169" s="21" t="s">
        <v>11</v>
      </c>
      <c r="J1169" s="20">
        <v>1519</v>
      </c>
      <c r="K1169" s="22" t="s">
        <v>917</v>
      </c>
      <c r="L1169" s="21" t="s">
        <v>8</v>
      </c>
      <c r="N1169" s="29" t="s">
        <v>7205</v>
      </c>
      <c r="O1169" s="21" t="s">
        <v>8076</v>
      </c>
      <c r="P1169" s="21" t="s">
        <v>916</v>
      </c>
      <c r="Q1169" s="21"/>
    </row>
    <row r="1170" spans="1:17" s="18" customFormat="1" ht="112" x14ac:dyDescent="0.2">
      <c r="A1170" s="20">
        <v>283</v>
      </c>
      <c r="B1170" s="21" t="s">
        <v>6438</v>
      </c>
      <c r="C1170" s="21" t="s">
        <v>4283</v>
      </c>
      <c r="D1170" s="21" t="s">
        <v>549</v>
      </c>
      <c r="F1170" s="21" t="s">
        <v>9</v>
      </c>
      <c r="G1170" s="21" t="s">
        <v>59</v>
      </c>
      <c r="H1170" s="21" t="s">
        <v>11</v>
      </c>
      <c r="J1170" s="20">
        <v>1519</v>
      </c>
      <c r="K1170" s="22" t="s">
        <v>3626</v>
      </c>
      <c r="L1170" s="21" t="s">
        <v>16</v>
      </c>
      <c r="N1170" s="29" t="s">
        <v>7206</v>
      </c>
      <c r="O1170" s="21" t="s">
        <v>8077</v>
      </c>
      <c r="P1170" s="21" t="s">
        <v>3625</v>
      </c>
      <c r="Q1170" s="21"/>
    </row>
    <row r="1171" spans="1:17" s="18" customFormat="1" ht="48" x14ac:dyDescent="0.2">
      <c r="A1171" s="20">
        <v>284</v>
      </c>
      <c r="B1171" s="21" t="s">
        <v>4832</v>
      </c>
      <c r="C1171" s="21" t="s">
        <v>4246</v>
      </c>
      <c r="D1171" s="21" t="s">
        <v>3872</v>
      </c>
      <c r="F1171" s="21" t="s">
        <v>9</v>
      </c>
      <c r="G1171" s="21" t="s">
        <v>59</v>
      </c>
      <c r="H1171" s="21" t="s">
        <v>11</v>
      </c>
      <c r="J1171" s="20">
        <v>1519</v>
      </c>
      <c r="K1171" s="22" t="s">
        <v>3874</v>
      </c>
      <c r="L1171" s="21" t="s">
        <v>16</v>
      </c>
      <c r="M1171" s="21" t="s">
        <v>54</v>
      </c>
      <c r="N1171" s="29" t="s">
        <v>7207</v>
      </c>
      <c r="O1171" s="21" t="s">
        <v>3875</v>
      </c>
      <c r="P1171" s="21" t="s">
        <v>3873</v>
      </c>
      <c r="Q1171" s="21"/>
    </row>
    <row r="1172" spans="1:17" s="18" customFormat="1" ht="64" x14ac:dyDescent="0.2">
      <c r="A1172" s="20">
        <v>932</v>
      </c>
      <c r="B1172" s="21" t="s">
        <v>6207</v>
      </c>
      <c r="C1172" s="21" t="s">
        <v>4232</v>
      </c>
      <c r="D1172" s="21" t="s">
        <v>2664</v>
      </c>
      <c r="E1172" s="21" t="s">
        <v>286</v>
      </c>
      <c r="F1172" s="21" t="s">
        <v>9</v>
      </c>
      <c r="G1172" s="21" t="s">
        <v>2665</v>
      </c>
      <c r="H1172" s="21" t="s">
        <v>47</v>
      </c>
      <c r="I1172" s="21" t="s">
        <v>432</v>
      </c>
      <c r="J1172" s="20">
        <v>1519</v>
      </c>
      <c r="K1172" s="22" t="s">
        <v>2667</v>
      </c>
      <c r="L1172" s="21" t="s">
        <v>16</v>
      </c>
      <c r="N1172" s="29" t="s">
        <v>7208</v>
      </c>
      <c r="O1172" s="21" t="s">
        <v>2668</v>
      </c>
      <c r="P1172" s="21" t="s">
        <v>2666</v>
      </c>
      <c r="Q1172" s="21"/>
    </row>
    <row r="1173" spans="1:17" s="18" customFormat="1" ht="56" x14ac:dyDescent="0.2">
      <c r="A1173" s="20">
        <v>275</v>
      </c>
      <c r="B1173" s="21" t="s">
        <v>6230</v>
      </c>
      <c r="C1173" s="21" t="s">
        <v>4195</v>
      </c>
      <c r="D1173" s="21" t="s">
        <v>2754</v>
      </c>
      <c r="F1173" s="21" t="s">
        <v>9</v>
      </c>
      <c r="G1173" s="21" t="s">
        <v>59</v>
      </c>
      <c r="H1173" s="21" t="s">
        <v>11</v>
      </c>
      <c r="J1173" s="20">
        <v>1519</v>
      </c>
      <c r="K1173" s="22" t="s">
        <v>2756</v>
      </c>
      <c r="L1173" s="21" t="s">
        <v>16</v>
      </c>
      <c r="M1173" s="21" t="s">
        <v>840</v>
      </c>
      <c r="N1173" s="29" t="s">
        <v>7209</v>
      </c>
      <c r="O1173" s="21" t="s">
        <v>1269</v>
      </c>
      <c r="P1173" s="21" t="s">
        <v>2755</v>
      </c>
      <c r="Q1173" s="21"/>
    </row>
    <row r="1174" spans="1:17" s="18" customFormat="1" ht="70" x14ac:dyDescent="0.2">
      <c r="A1174" s="20">
        <v>273</v>
      </c>
      <c r="B1174" s="21" t="s">
        <v>6546</v>
      </c>
      <c r="C1174" s="21" t="s">
        <v>5278</v>
      </c>
      <c r="D1174" s="21" t="s">
        <v>1871</v>
      </c>
      <c r="F1174" s="21" t="s">
        <v>9</v>
      </c>
      <c r="G1174" s="21" t="s">
        <v>59</v>
      </c>
      <c r="H1174" s="21" t="s">
        <v>11</v>
      </c>
      <c r="J1174" s="20">
        <v>1519</v>
      </c>
      <c r="K1174" s="22" t="s">
        <v>1873</v>
      </c>
      <c r="L1174" s="21" t="s">
        <v>8</v>
      </c>
      <c r="N1174" s="29" t="s">
        <v>7762</v>
      </c>
      <c r="O1174" s="21" t="s">
        <v>1874</v>
      </c>
      <c r="P1174" s="21" t="s">
        <v>1872</v>
      </c>
      <c r="Q1174" s="21"/>
    </row>
    <row r="1175" spans="1:17" s="18" customFormat="1" ht="70" x14ac:dyDescent="0.2">
      <c r="A1175" s="20">
        <v>274</v>
      </c>
      <c r="B1175" s="21" t="s">
        <v>6013</v>
      </c>
      <c r="C1175" s="21" t="s">
        <v>4195</v>
      </c>
      <c r="D1175" s="21" t="s">
        <v>1871</v>
      </c>
      <c r="F1175" s="21" t="s">
        <v>9</v>
      </c>
      <c r="G1175" s="21" t="s">
        <v>59</v>
      </c>
      <c r="H1175" s="21" t="s">
        <v>11</v>
      </c>
      <c r="J1175" s="20">
        <v>1519</v>
      </c>
      <c r="K1175" s="22" t="s">
        <v>1873</v>
      </c>
      <c r="L1175" s="21" t="s">
        <v>8</v>
      </c>
      <c r="M1175" s="21" t="s">
        <v>54</v>
      </c>
      <c r="N1175" s="29" t="s">
        <v>7762</v>
      </c>
      <c r="O1175" s="21" t="s">
        <v>1874</v>
      </c>
      <c r="P1175" s="21" t="s">
        <v>1872</v>
      </c>
      <c r="Q1175" s="21"/>
    </row>
    <row r="1176" spans="1:17" s="18" customFormat="1" ht="42" x14ac:dyDescent="0.2">
      <c r="A1176" s="20">
        <v>276</v>
      </c>
      <c r="B1176" s="21" t="s">
        <v>6219</v>
      </c>
      <c r="C1176" s="21" t="s">
        <v>4195</v>
      </c>
      <c r="D1176" s="21" t="s">
        <v>58</v>
      </c>
      <c r="F1176" s="21" t="s">
        <v>9</v>
      </c>
      <c r="G1176" s="21" t="s">
        <v>59</v>
      </c>
      <c r="H1176" s="21" t="s">
        <v>11</v>
      </c>
      <c r="J1176" s="20">
        <v>1519</v>
      </c>
      <c r="K1176" s="22" t="s">
        <v>2707</v>
      </c>
      <c r="L1176" s="21" t="s">
        <v>16</v>
      </c>
      <c r="N1176" s="29" t="s">
        <v>7210</v>
      </c>
      <c r="O1176" s="21" t="s">
        <v>1269</v>
      </c>
      <c r="P1176" s="21" t="s">
        <v>2706</v>
      </c>
    </row>
    <row r="1177" spans="1:17" s="18" customFormat="1" ht="42" x14ac:dyDescent="0.2">
      <c r="A1177" s="20">
        <v>277</v>
      </c>
      <c r="B1177" s="21" t="s">
        <v>5305</v>
      </c>
      <c r="C1177" s="21" t="s">
        <v>4283</v>
      </c>
      <c r="D1177" s="21" t="s">
        <v>902</v>
      </c>
      <c r="F1177" s="21" t="s">
        <v>9</v>
      </c>
      <c r="G1177" s="21" t="s">
        <v>59</v>
      </c>
      <c r="H1177" s="21" t="s">
        <v>11</v>
      </c>
      <c r="J1177" s="20">
        <v>1519</v>
      </c>
      <c r="K1177" s="22" t="s">
        <v>1268</v>
      </c>
      <c r="L1177" s="21" t="s">
        <v>8</v>
      </c>
      <c r="N1177" s="29" t="s">
        <v>7211</v>
      </c>
      <c r="O1177" s="21" t="s">
        <v>1269</v>
      </c>
      <c r="P1177" s="21" t="s">
        <v>1267</v>
      </c>
      <c r="Q1177" s="21"/>
    </row>
    <row r="1178" spans="1:17" s="18" customFormat="1" ht="42" x14ac:dyDescent="0.2">
      <c r="A1178" s="20">
        <v>285</v>
      </c>
      <c r="B1178" s="21" t="s">
        <v>4832</v>
      </c>
      <c r="C1178" s="21" t="s">
        <v>4584</v>
      </c>
      <c r="D1178" s="21" t="s">
        <v>2380</v>
      </c>
      <c r="F1178" s="21" t="s">
        <v>9</v>
      </c>
      <c r="G1178" s="21" t="s">
        <v>59</v>
      </c>
      <c r="H1178" s="21" t="s">
        <v>11</v>
      </c>
      <c r="J1178" s="20">
        <v>1519</v>
      </c>
      <c r="K1178" s="22" t="s">
        <v>3860</v>
      </c>
      <c r="L1178" s="18" t="s">
        <v>8</v>
      </c>
      <c r="N1178" s="29" t="s">
        <v>7212</v>
      </c>
      <c r="O1178" s="21" t="s">
        <v>2299</v>
      </c>
      <c r="P1178" s="21" t="s">
        <v>3859</v>
      </c>
      <c r="Q1178" s="21"/>
    </row>
    <row r="1179" spans="1:17" s="18" customFormat="1" ht="32" x14ac:dyDescent="0.2">
      <c r="A1179" s="20">
        <v>286</v>
      </c>
      <c r="B1179" s="21" t="s">
        <v>5720</v>
      </c>
      <c r="C1179" s="21" t="s">
        <v>4283</v>
      </c>
      <c r="D1179" s="21" t="s">
        <v>2135</v>
      </c>
      <c r="F1179" s="21" t="s">
        <v>9</v>
      </c>
      <c r="G1179" s="21" t="s">
        <v>59</v>
      </c>
      <c r="H1179" s="21" t="s">
        <v>11</v>
      </c>
      <c r="J1179" s="20">
        <v>1519</v>
      </c>
      <c r="K1179" s="22" t="s">
        <v>2298</v>
      </c>
      <c r="L1179" s="21" t="s">
        <v>24</v>
      </c>
      <c r="N1179" s="29" t="s">
        <v>7213</v>
      </c>
      <c r="O1179" s="21" t="s">
        <v>2299</v>
      </c>
      <c r="P1179" s="21" t="s">
        <v>2297</v>
      </c>
      <c r="Q1179" s="21"/>
    </row>
    <row r="1180" spans="1:17" s="18" customFormat="1" ht="32" x14ac:dyDescent="0.2">
      <c r="A1180" s="20">
        <v>287</v>
      </c>
      <c r="B1180" s="21" t="s">
        <v>6418</v>
      </c>
      <c r="C1180" s="21" t="s">
        <v>5278</v>
      </c>
      <c r="D1180" s="21" t="s">
        <v>549</v>
      </c>
      <c r="F1180" s="21" t="s">
        <v>9</v>
      </c>
      <c r="G1180" s="21" t="s">
        <v>59</v>
      </c>
      <c r="H1180" s="21" t="s">
        <v>11</v>
      </c>
      <c r="J1180" s="20">
        <v>1519</v>
      </c>
      <c r="K1180" s="22" t="s">
        <v>3519</v>
      </c>
      <c r="L1180" s="21" t="s">
        <v>24</v>
      </c>
      <c r="N1180" s="29" t="s">
        <v>7214</v>
      </c>
      <c r="O1180" s="21" t="s">
        <v>8078</v>
      </c>
      <c r="P1180" s="21" t="s">
        <v>3518</v>
      </c>
      <c r="Q1180" s="21"/>
    </row>
    <row r="1181" spans="1:17" s="18" customFormat="1" ht="48" x14ac:dyDescent="0.2">
      <c r="A1181" s="20">
        <v>710</v>
      </c>
      <c r="B1181" s="21" t="s">
        <v>6084</v>
      </c>
      <c r="C1181" s="21" t="s">
        <v>4246</v>
      </c>
      <c r="D1181" s="21" t="s">
        <v>2176</v>
      </c>
      <c r="E1181" s="21" t="s">
        <v>265</v>
      </c>
      <c r="F1181" s="21" t="s">
        <v>9</v>
      </c>
      <c r="G1181" s="21" t="s">
        <v>22</v>
      </c>
      <c r="H1181" s="21" t="s">
        <v>11</v>
      </c>
      <c r="J1181" s="20">
        <v>1519</v>
      </c>
      <c r="K1181" s="22" t="s">
        <v>2178</v>
      </c>
      <c r="L1181" s="21" t="s">
        <v>24</v>
      </c>
      <c r="N1181" s="29" t="s">
        <v>7215</v>
      </c>
      <c r="O1181" s="21" t="s">
        <v>2179</v>
      </c>
      <c r="P1181" s="21" t="s">
        <v>2177</v>
      </c>
      <c r="Q1181" s="21"/>
    </row>
    <row r="1182" spans="1:17" s="18" customFormat="1" ht="70" x14ac:dyDescent="0.2">
      <c r="A1182" s="20">
        <v>1286</v>
      </c>
      <c r="B1182" s="21" t="s">
        <v>2966</v>
      </c>
      <c r="F1182" s="21" t="s">
        <v>9</v>
      </c>
      <c r="G1182" s="21" t="s">
        <v>8222</v>
      </c>
      <c r="H1182" s="21" t="s">
        <v>11</v>
      </c>
      <c r="J1182" s="20">
        <v>1519</v>
      </c>
      <c r="N1182" s="29" t="s">
        <v>7189</v>
      </c>
      <c r="O1182" s="21" t="s">
        <v>1626</v>
      </c>
      <c r="P1182" s="21" t="s">
        <v>1625</v>
      </c>
      <c r="Q1182" s="21"/>
    </row>
    <row r="1183" spans="1:17" s="18" customFormat="1" ht="70" x14ac:dyDescent="0.2">
      <c r="A1183" s="20">
        <v>1287</v>
      </c>
      <c r="B1183" s="21" t="s">
        <v>6048</v>
      </c>
      <c r="C1183" s="21" t="s">
        <v>4405</v>
      </c>
      <c r="E1183" s="21" t="s">
        <v>174</v>
      </c>
      <c r="F1183" s="21" t="s">
        <v>9</v>
      </c>
      <c r="G1183" s="21" t="s">
        <v>8222</v>
      </c>
      <c r="H1183" s="21" t="s">
        <v>11</v>
      </c>
      <c r="J1183" s="20">
        <v>1519</v>
      </c>
      <c r="N1183" s="29" t="s">
        <v>7188</v>
      </c>
      <c r="O1183" s="85" t="s">
        <v>8744</v>
      </c>
      <c r="P1183" s="21" t="s">
        <v>1625</v>
      </c>
      <c r="Q1183" s="21"/>
    </row>
    <row r="1184" spans="1:17" s="18" customFormat="1" ht="70" x14ac:dyDescent="0.2">
      <c r="A1184" s="20">
        <v>1288</v>
      </c>
      <c r="B1184" s="21" t="s">
        <v>1624</v>
      </c>
      <c r="E1184" s="21" t="s">
        <v>174</v>
      </c>
      <c r="F1184" s="21" t="s">
        <v>9</v>
      </c>
      <c r="G1184" s="21" t="s">
        <v>8222</v>
      </c>
      <c r="H1184" s="21" t="s">
        <v>11</v>
      </c>
      <c r="J1184" s="20">
        <v>1519</v>
      </c>
      <c r="N1184" s="29" t="s">
        <v>7187</v>
      </c>
      <c r="O1184" s="21" t="s">
        <v>1626</v>
      </c>
      <c r="P1184" s="21" t="s">
        <v>1625</v>
      </c>
      <c r="Q1184" s="21"/>
    </row>
    <row r="1185" spans="1:17" s="18" customFormat="1" ht="98" x14ac:dyDescent="0.2">
      <c r="A1185" s="20">
        <v>1449</v>
      </c>
      <c r="B1185" s="21" t="s">
        <v>5310</v>
      </c>
      <c r="C1185" s="21" t="s">
        <v>4405</v>
      </c>
      <c r="D1185" s="21" t="s">
        <v>67</v>
      </c>
      <c r="E1185" s="21" t="s">
        <v>55</v>
      </c>
      <c r="F1185" s="21" t="s">
        <v>9</v>
      </c>
      <c r="G1185" s="21" t="s">
        <v>8222</v>
      </c>
      <c r="H1185" s="21" t="s">
        <v>11</v>
      </c>
      <c r="J1185" s="20">
        <v>1519</v>
      </c>
      <c r="L1185" s="21" t="s">
        <v>24</v>
      </c>
      <c r="N1185" s="29" t="s">
        <v>8477</v>
      </c>
      <c r="O1185" s="21" t="s">
        <v>963</v>
      </c>
      <c r="P1185" s="21" t="s">
        <v>962</v>
      </c>
      <c r="Q1185" s="21"/>
    </row>
    <row r="1186" spans="1:17" s="18" customFormat="1" ht="48" x14ac:dyDescent="0.2">
      <c r="A1186" s="20">
        <v>614</v>
      </c>
      <c r="B1186" s="21" t="s">
        <v>5320</v>
      </c>
      <c r="C1186" s="21" t="s">
        <v>4197</v>
      </c>
      <c r="D1186" s="21" t="s">
        <v>1801</v>
      </c>
      <c r="E1186" s="21" t="s">
        <v>13</v>
      </c>
      <c r="F1186" s="21" t="s">
        <v>9</v>
      </c>
      <c r="G1186" s="21" t="s">
        <v>22</v>
      </c>
      <c r="H1186" s="21" t="s">
        <v>11</v>
      </c>
      <c r="J1186" s="20">
        <v>1520</v>
      </c>
      <c r="K1186" s="22" t="s">
        <v>1803</v>
      </c>
      <c r="L1186" s="21" t="s">
        <v>24</v>
      </c>
      <c r="N1186" s="29" t="s">
        <v>7217</v>
      </c>
      <c r="O1186" s="21" t="s">
        <v>811</v>
      </c>
      <c r="P1186" s="21" t="s">
        <v>1802</v>
      </c>
      <c r="Q1186" s="21"/>
    </row>
    <row r="1187" spans="1:17" s="18" customFormat="1" ht="32" x14ac:dyDescent="0.2">
      <c r="A1187" s="20">
        <v>711</v>
      </c>
      <c r="B1187" s="21" t="s">
        <v>6464</v>
      </c>
      <c r="C1187" s="21" t="s">
        <v>4592</v>
      </c>
      <c r="D1187" s="21" t="s">
        <v>3736</v>
      </c>
      <c r="E1187" s="21" t="s">
        <v>286</v>
      </c>
      <c r="F1187" s="21" t="s">
        <v>9</v>
      </c>
      <c r="G1187" s="21" t="s">
        <v>22</v>
      </c>
      <c r="H1187" s="21" t="s">
        <v>11</v>
      </c>
      <c r="J1187" s="20">
        <v>1520</v>
      </c>
      <c r="K1187" s="22" t="s">
        <v>1803</v>
      </c>
      <c r="L1187" s="21" t="s">
        <v>8</v>
      </c>
      <c r="N1187" s="29" t="s">
        <v>7218</v>
      </c>
      <c r="O1187" s="21" t="s">
        <v>2179</v>
      </c>
      <c r="P1187" s="21" t="s">
        <v>3737</v>
      </c>
      <c r="Q1187" s="21"/>
    </row>
    <row r="1188" spans="1:17" s="18" customFormat="1" ht="70" x14ac:dyDescent="0.2">
      <c r="A1188" s="20">
        <v>933</v>
      </c>
      <c r="B1188" s="21" t="s">
        <v>5325</v>
      </c>
      <c r="C1188" s="21" t="s">
        <v>4283</v>
      </c>
      <c r="D1188" s="21" t="s">
        <v>271</v>
      </c>
      <c r="E1188" s="21" t="s">
        <v>265</v>
      </c>
      <c r="F1188" s="21" t="s">
        <v>9</v>
      </c>
      <c r="G1188" s="21" t="s">
        <v>272</v>
      </c>
      <c r="H1188" s="21" t="s">
        <v>47</v>
      </c>
      <c r="J1188" s="20">
        <v>1520</v>
      </c>
      <c r="K1188" s="22" t="s">
        <v>274</v>
      </c>
      <c r="L1188" s="21" t="s">
        <v>8</v>
      </c>
      <c r="N1188" s="29" t="s">
        <v>7219</v>
      </c>
      <c r="O1188" s="21" t="s">
        <v>275</v>
      </c>
      <c r="P1188" s="21" t="s">
        <v>273</v>
      </c>
    </row>
    <row r="1189" spans="1:17" s="18" customFormat="1" ht="238" x14ac:dyDescent="0.2">
      <c r="A1189" s="20">
        <v>938</v>
      </c>
      <c r="B1189" s="21" t="s">
        <v>5327</v>
      </c>
      <c r="C1189" s="21" t="s">
        <v>4283</v>
      </c>
      <c r="D1189" s="21" t="s">
        <v>518</v>
      </c>
      <c r="E1189" s="21" t="s">
        <v>286</v>
      </c>
      <c r="F1189" s="21" t="s">
        <v>9</v>
      </c>
      <c r="G1189" s="21" t="s">
        <v>519</v>
      </c>
      <c r="H1189" s="21" t="s">
        <v>525</v>
      </c>
      <c r="I1189" s="21" t="s">
        <v>524</v>
      </c>
      <c r="J1189" s="20">
        <v>1520</v>
      </c>
      <c r="K1189" s="22" t="s">
        <v>521</v>
      </c>
      <c r="L1189" s="21" t="s">
        <v>8</v>
      </c>
      <c r="M1189" s="21" t="s">
        <v>523</v>
      </c>
      <c r="N1189" s="29" t="s">
        <v>8478</v>
      </c>
      <c r="O1189" s="21" t="s">
        <v>522</v>
      </c>
      <c r="P1189" s="21" t="s">
        <v>520</v>
      </c>
      <c r="Q1189" s="21"/>
    </row>
    <row r="1190" spans="1:17" s="18" customFormat="1" ht="112" x14ac:dyDescent="0.2">
      <c r="A1190" s="20">
        <v>941</v>
      </c>
      <c r="B1190" s="21" t="s">
        <v>5995</v>
      </c>
      <c r="C1190" s="21" t="s">
        <v>4195</v>
      </c>
      <c r="D1190" s="21" t="s">
        <v>1773</v>
      </c>
      <c r="E1190" s="21" t="s">
        <v>265</v>
      </c>
      <c r="F1190" s="21" t="s">
        <v>9</v>
      </c>
      <c r="G1190" s="21" t="s">
        <v>1778</v>
      </c>
      <c r="H1190" s="21" t="s">
        <v>19</v>
      </c>
      <c r="J1190" s="20">
        <v>1520</v>
      </c>
      <c r="K1190" s="22" t="s">
        <v>1780</v>
      </c>
      <c r="L1190" s="21" t="s">
        <v>16</v>
      </c>
      <c r="M1190" s="21" t="s">
        <v>840</v>
      </c>
      <c r="N1190" s="29" t="s">
        <v>7220</v>
      </c>
      <c r="O1190" s="21" t="s">
        <v>7221</v>
      </c>
      <c r="P1190" s="21" t="s">
        <v>1779</v>
      </c>
    </row>
    <row r="1191" spans="1:17" s="18" customFormat="1" ht="64" x14ac:dyDescent="0.2">
      <c r="A1191" s="20">
        <v>1847</v>
      </c>
      <c r="B1191" s="21" t="s">
        <v>6606</v>
      </c>
      <c r="C1191" s="21" t="s">
        <v>4197</v>
      </c>
      <c r="D1191" s="21" t="s">
        <v>1395</v>
      </c>
      <c r="E1191" s="21" t="s">
        <v>6607</v>
      </c>
      <c r="F1191" s="21" t="s">
        <v>9</v>
      </c>
      <c r="G1191" s="21" t="s">
        <v>6608</v>
      </c>
      <c r="H1191" s="21" t="s">
        <v>47</v>
      </c>
      <c r="I1191" s="21" t="s">
        <v>804</v>
      </c>
      <c r="J1191" s="20">
        <v>1520</v>
      </c>
      <c r="K1191" s="22" t="s">
        <v>6609</v>
      </c>
      <c r="L1191" s="21" t="s">
        <v>16</v>
      </c>
      <c r="N1191" s="29" t="s">
        <v>7226</v>
      </c>
      <c r="O1191" s="21" t="s">
        <v>6610</v>
      </c>
      <c r="P1191" s="21" t="s">
        <v>6611</v>
      </c>
      <c r="Q1191" s="21"/>
    </row>
    <row r="1192" spans="1:17" s="18" customFormat="1" ht="224" x14ac:dyDescent="0.2">
      <c r="A1192" s="20">
        <v>1143</v>
      </c>
      <c r="B1192" s="21" t="s">
        <v>4325</v>
      </c>
      <c r="C1192" s="21" t="s">
        <v>4232</v>
      </c>
      <c r="D1192" s="21" t="s">
        <v>67</v>
      </c>
      <c r="E1192" s="21" t="s">
        <v>265</v>
      </c>
      <c r="F1192" s="21" t="s">
        <v>9</v>
      </c>
      <c r="G1192" s="21" t="s">
        <v>5329</v>
      </c>
      <c r="H1192" s="21" t="s">
        <v>47</v>
      </c>
      <c r="I1192" s="21" t="s">
        <v>87</v>
      </c>
      <c r="J1192" s="20">
        <v>1520</v>
      </c>
      <c r="K1192" s="22" t="s">
        <v>2001</v>
      </c>
      <c r="L1192" s="21" t="s">
        <v>8</v>
      </c>
      <c r="M1192" s="21" t="s">
        <v>295</v>
      </c>
      <c r="N1192" s="29" t="s">
        <v>7227</v>
      </c>
      <c r="O1192" s="21" t="s">
        <v>2002</v>
      </c>
      <c r="P1192" s="21" t="s">
        <v>2000</v>
      </c>
    </row>
    <row r="1193" spans="1:17" s="18" customFormat="1" ht="56" x14ac:dyDescent="0.2">
      <c r="A1193" s="20">
        <v>939</v>
      </c>
      <c r="B1193" s="21" t="s">
        <v>5328</v>
      </c>
      <c r="C1193" s="21" t="s">
        <v>4197</v>
      </c>
      <c r="D1193" s="21" t="s">
        <v>1890</v>
      </c>
      <c r="E1193" s="21" t="s">
        <v>265</v>
      </c>
      <c r="F1193" s="21" t="s">
        <v>9</v>
      </c>
      <c r="G1193" s="21" t="s">
        <v>2588</v>
      </c>
      <c r="H1193" s="21" t="s">
        <v>47</v>
      </c>
      <c r="I1193" s="21" t="s">
        <v>360</v>
      </c>
      <c r="J1193" s="20">
        <v>1520</v>
      </c>
      <c r="K1193" s="22" t="s">
        <v>2590</v>
      </c>
      <c r="L1193" s="21" t="s">
        <v>8</v>
      </c>
      <c r="N1193" s="29" t="s">
        <v>8305</v>
      </c>
      <c r="O1193" s="21" t="s">
        <v>2591</v>
      </c>
      <c r="P1193" s="21" t="s">
        <v>2589</v>
      </c>
      <c r="Q1193" s="21"/>
    </row>
    <row r="1194" spans="1:17" s="18" customFormat="1" ht="80" x14ac:dyDescent="0.2">
      <c r="A1194" s="20">
        <v>937</v>
      </c>
      <c r="B1194" s="21" t="s">
        <v>5326</v>
      </c>
      <c r="C1194" s="21" t="s">
        <v>4197</v>
      </c>
      <c r="D1194" s="21" t="s">
        <v>3525</v>
      </c>
      <c r="E1194" s="21" t="s">
        <v>1270</v>
      </c>
      <c r="F1194" s="21" t="s">
        <v>9</v>
      </c>
      <c r="G1194" s="21" t="s">
        <v>3526</v>
      </c>
      <c r="H1194" s="21" t="s">
        <v>47</v>
      </c>
      <c r="I1194" s="21" t="s">
        <v>914</v>
      </c>
      <c r="J1194" s="20">
        <v>1520</v>
      </c>
      <c r="K1194" s="22" t="s">
        <v>3528</v>
      </c>
      <c r="L1194" s="21" t="s">
        <v>16</v>
      </c>
      <c r="N1194" s="29" t="s">
        <v>7228</v>
      </c>
      <c r="O1194" s="21" t="s">
        <v>3529</v>
      </c>
      <c r="P1194" s="21" t="s">
        <v>3527</v>
      </c>
      <c r="Q1194" s="21"/>
    </row>
    <row r="1195" spans="1:17" s="18" customFormat="1" ht="112" x14ac:dyDescent="0.2">
      <c r="A1195" s="20">
        <v>913</v>
      </c>
      <c r="B1195" s="21" t="s">
        <v>6374</v>
      </c>
      <c r="C1195" s="21" t="s">
        <v>4310</v>
      </c>
      <c r="D1195" s="21" t="s">
        <v>1976</v>
      </c>
      <c r="E1195" s="21" t="s">
        <v>13</v>
      </c>
      <c r="F1195" s="21" t="s">
        <v>9</v>
      </c>
      <c r="G1195" s="21" t="s">
        <v>3281</v>
      </c>
      <c r="H1195" s="21" t="s">
        <v>47</v>
      </c>
      <c r="I1195" s="21" t="s">
        <v>1002</v>
      </c>
      <c r="J1195" s="20">
        <v>1520</v>
      </c>
      <c r="K1195" s="22" t="s">
        <v>3283</v>
      </c>
      <c r="L1195" s="21" t="s">
        <v>8</v>
      </c>
      <c r="M1195" s="21" t="s">
        <v>1175</v>
      </c>
      <c r="N1195" s="29" t="s">
        <v>8306</v>
      </c>
      <c r="O1195" s="21" t="s">
        <v>3284</v>
      </c>
      <c r="P1195" s="21" t="s">
        <v>3282</v>
      </c>
    </row>
    <row r="1196" spans="1:17" s="18" customFormat="1" ht="56" x14ac:dyDescent="0.2">
      <c r="A1196" s="20">
        <v>914</v>
      </c>
      <c r="B1196" s="21" t="s">
        <v>5323</v>
      </c>
      <c r="C1196" s="21" t="s">
        <v>4197</v>
      </c>
      <c r="D1196" s="21" t="s">
        <v>40</v>
      </c>
      <c r="E1196" s="21" t="s">
        <v>41</v>
      </c>
      <c r="F1196" s="21" t="s">
        <v>9</v>
      </c>
      <c r="G1196" s="21" t="s">
        <v>42</v>
      </c>
      <c r="H1196" s="21" t="s">
        <v>47</v>
      </c>
      <c r="I1196" s="21" t="s">
        <v>46</v>
      </c>
      <c r="J1196" s="20">
        <v>1520</v>
      </c>
      <c r="K1196" s="22" t="s">
        <v>44</v>
      </c>
      <c r="L1196" s="21" t="s">
        <v>8</v>
      </c>
      <c r="N1196" s="29" t="s">
        <v>7229</v>
      </c>
      <c r="O1196" s="21" t="s">
        <v>45</v>
      </c>
      <c r="P1196" s="21" t="s">
        <v>43</v>
      </c>
      <c r="Q1196" s="21"/>
    </row>
    <row r="1197" spans="1:17" s="18" customFormat="1" ht="48" x14ac:dyDescent="0.2">
      <c r="A1197" s="20">
        <v>940</v>
      </c>
      <c r="B1197" s="21" t="s">
        <v>6256</v>
      </c>
      <c r="C1197" s="21" t="s">
        <v>4195</v>
      </c>
      <c r="D1197" s="21" t="s">
        <v>2831</v>
      </c>
      <c r="E1197" s="21" t="s">
        <v>265</v>
      </c>
      <c r="F1197" s="21" t="s">
        <v>9</v>
      </c>
      <c r="G1197" s="21" t="s">
        <v>2832</v>
      </c>
      <c r="H1197" s="21" t="s">
        <v>47</v>
      </c>
      <c r="I1197" s="21" t="s">
        <v>432</v>
      </c>
      <c r="J1197" s="20">
        <v>1520</v>
      </c>
      <c r="K1197" s="22" t="s">
        <v>7233</v>
      </c>
      <c r="L1197" s="21" t="s">
        <v>16</v>
      </c>
      <c r="N1197" s="29" t="s">
        <v>7234</v>
      </c>
      <c r="O1197" s="21" t="s">
        <v>2834</v>
      </c>
      <c r="P1197" s="21" t="s">
        <v>2833</v>
      </c>
      <c r="Q1197" s="21"/>
    </row>
    <row r="1198" spans="1:17" s="18" customFormat="1" ht="98" x14ac:dyDescent="0.2">
      <c r="A1198" s="20">
        <v>1852</v>
      </c>
      <c r="B1198" s="21" t="s">
        <v>6586</v>
      </c>
      <c r="C1198" s="21" t="s">
        <v>4232</v>
      </c>
      <c r="D1198" s="21" t="s">
        <v>6587</v>
      </c>
      <c r="E1198" s="21" t="s">
        <v>237</v>
      </c>
      <c r="F1198" s="21" t="s">
        <v>9</v>
      </c>
      <c r="G1198" s="21" t="s">
        <v>6588</v>
      </c>
      <c r="H1198" s="21" t="s">
        <v>47</v>
      </c>
      <c r="I1198" s="21" t="s">
        <v>296</v>
      </c>
      <c r="J1198" s="20">
        <v>1520</v>
      </c>
      <c r="K1198" s="22" t="s">
        <v>6589</v>
      </c>
      <c r="L1198" s="21" t="s">
        <v>16</v>
      </c>
      <c r="N1198" s="29" t="s">
        <v>7230</v>
      </c>
      <c r="O1198" s="21" t="s">
        <v>6590</v>
      </c>
      <c r="P1198" s="21" t="s">
        <v>6591</v>
      </c>
      <c r="Q1198" s="21"/>
    </row>
    <row r="1199" spans="1:17" s="18" customFormat="1" ht="32" x14ac:dyDescent="0.2">
      <c r="A1199" s="20">
        <v>627</v>
      </c>
      <c r="B1199" s="21" t="s">
        <v>5321</v>
      </c>
      <c r="C1199" s="21" t="s">
        <v>5322</v>
      </c>
      <c r="D1199" s="21" t="s">
        <v>1328</v>
      </c>
      <c r="E1199" s="21" t="s">
        <v>79</v>
      </c>
      <c r="F1199" s="21" t="s">
        <v>9</v>
      </c>
      <c r="G1199" s="21" t="s">
        <v>22</v>
      </c>
      <c r="H1199" s="21" t="s">
        <v>11</v>
      </c>
      <c r="J1199" s="20">
        <v>1520</v>
      </c>
      <c r="K1199" s="22" t="s">
        <v>1330</v>
      </c>
      <c r="L1199" s="21" t="s">
        <v>24</v>
      </c>
      <c r="N1199" s="29" t="s">
        <v>7231</v>
      </c>
      <c r="O1199" s="21" t="s">
        <v>543</v>
      </c>
      <c r="P1199" s="21" t="s">
        <v>1329</v>
      </c>
      <c r="Q1199" s="21"/>
    </row>
    <row r="1200" spans="1:17" s="18" customFormat="1" ht="210" x14ac:dyDescent="0.2">
      <c r="A1200" s="20">
        <v>908</v>
      </c>
      <c r="B1200" s="21" t="s">
        <v>6559</v>
      </c>
      <c r="C1200" s="21" t="s">
        <v>4766</v>
      </c>
      <c r="D1200" s="21" t="s">
        <v>130</v>
      </c>
      <c r="E1200" s="21" t="s">
        <v>49</v>
      </c>
      <c r="F1200" s="21" t="s">
        <v>9</v>
      </c>
      <c r="G1200" s="21" t="s">
        <v>8222</v>
      </c>
      <c r="H1200" s="21" t="s">
        <v>11</v>
      </c>
      <c r="J1200" s="20">
        <v>1520</v>
      </c>
      <c r="K1200" s="22" t="s">
        <v>2035</v>
      </c>
      <c r="L1200" s="21" t="s">
        <v>38</v>
      </c>
      <c r="N1200" s="29" t="s">
        <v>8479</v>
      </c>
      <c r="O1200" s="21" t="s">
        <v>2036</v>
      </c>
      <c r="P1200" s="21" t="s">
        <v>2034</v>
      </c>
      <c r="Q1200" s="21"/>
    </row>
    <row r="1201" spans="1:17" s="18" customFormat="1" ht="210" x14ac:dyDescent="0.2">
      <c r="A1201" s="20">
        <v>909</v>
      </c>
      <c r="B1201" s="21" t="s">
        <v>6178</v>
      </c>
      <c r="C1201" s="21" t="s">
        <v>4283</v>
      </c>
      <c r="D1201" s="21" t="s">
        <v>130</v>
      </c>
      <c r="E1201" s="21" t="s">
        <v>2530</v>
      </c>
      <c r="F1201" s="21" t="s">
        <v>9</v>
      </c>
      <c r="G1201" s="21" t="s">
        <v>8222</v>
      </c>
      <c r="H1201" s="21" t="s">
        <v>11</v>
      </c>
      <c r="J1201" s="20">
        <v>1520</v>
      </c>
      <c r="K1201" s="22" t="s">
        <v>2035</v>
      </c>
      <c r="L1201" s="21" t="s">
        <v>38</v>
      </c>
      <c r="N1201" s="29" t="s">
        <v>8479</v>
      </c>
      <c r="O1201" s="21" t="s">
        <v>2036</v>
      </c>
      <c r="P1201" s="21" t="s">
        <v>2034</v>
      </c>
      <c r="Q1201" s="21"/>
    </row>
    <row r="1202" spans="1:17" s="18" customFormat="1" ht="210" x14ac:dyDescent="0.2">
      <c r="A1202" s="20">
        <v>910</v>
      </c>
      <c r="B1202" s="21" t="s">
        <v>5140</v>
      </c>
      <c r="C1202" s="21" t="s">
        <v>4195</v>
      </c>
      <c r="D1202" s="21" t="s">
        <v>130</v>
      </c>
      <c r="E1202" s="21" t="s">
        <v>49</v>
      </c>
      <c r="F1202" s="21" t="s">
        <v>9</v>
      </c>
      <c r="G1202" s="21" t="s">
        <v>8222</v>
      </c>
      <c r="H1202" s="21" t="s">
        <v>11</v>
      </c>
      <c r="J1202" s="20">
        <v>1520</v>
      </c>
      <c r="K1202" s="22" t="s">
        <v>2035</v>
      </c>
      <c r="L1202" s="21" t="s">
        <v>38</v>
      </c>
      <c r="N1202" s="29" t="s">
        <v>8479</v>
      </c>
      <c r="O1202" s="21" t="s">
        <v>2036</v>
      </c>
      <c r="P1202" s="21" t="s">
        <v>2034</v>
      </c>
      <c r="Q1202" s="21"/>
    </row>
    <row r="1203" spans="1:17" s="18" customFormat="1" ht="210" x14ac:dyDescent="0.2">
      <c r="A1203" s="20">
        <v>911</v>
      </c>
      <c r="B1203" s="21" t="s">
        <v>6053</v>
      </c>
      <c r="C1203" s="21" t="s">
        <v>4283</v>
      </c>
      <c r="D1203" s="21" t="s">
        <v>130</v>
      </c>
      <c r="E1203" s="21" t="s">
        <v>49</v>
      </c>
      <c r="F1203" s="21" t="s">
        <v>9</v>
      </c>
      <c r="G1203" s="21" t="s">
        <v>8222</v>
      </c>
      <c r="H1203" s="21" t="s">
        <v>11</v>
      </c>
      <c r="J1203" s="20">
        <v>1520</v>
      </c>
      <c r="K1203" s="22" t="s">
        <v>2035</v>
      </c>
      <c r="L1203" s="21" t="s">
        <v>38</v>
      </c>
      <c r="N1203" s="29" t="s">
        <v>8479</v>
      </c>
      <c r="O1203" s="21" t="s">
        <v>2036</v>
      </c>
      <c r="P1203" s="21" t="s">
        <v>2034</v>
      </c>
      <c r="Q1203" s="21"/>
    </row>
    <row r="1204" spans="1:17" s="18" customFormat="1" ht="56" x14ac:dyDescent="0.2">
      <c r="A1204" s="20">
        <v>915</v>
      </c>
      <c r="B1204" s="21" t="s">
        <v>5324</v>
      </c>
      <c r="C1204" s="21" t="s">
        <v>4197</v>
      </c>
      <c r="D1204" s="21" t="s">
        <v>560</v>
      </c>
      <c r="E1204" s="21" t="s">
        <v>108</v>
      </c>
      <c r="F1204" s="21" t="s">
        <v>9</v>
      </c>
      <c r="G1204" s="21" t="s">
        <v>561</v>
      </c>
      <c r="H1204" s="21" t="s">
        <v>47</v>
      </c>
      <c r="I1204" s="21" t="s">
        <v>46</v>
      </c>
      <c r="J1204" s="20">
        <v>1520</v>
      </c>
      <c r="K1204" s="22" t="s">
        <v>563</v>
      </c>
      <c r="L1204" s="21" t="s">
        <v>8</v>
      </c>
      <c r="N1204" s="29" t="s">
        <v>7232</v>
      </c>
      <c r="O1204" s="21" t="s">
        <v>564</v>
      </c>
      <c r="P1204" s="21" t="s">
        <v>562</v>
      </c>
      <c r="Q1204" s="21"/>
    </row>
    <row r="1205" spans="1:17" s="18" customFormat="1" ht="56" x14ac:dyDescent="0.2">
      <c r="A1205" s="20">
        <v>1269</v>
      </c>
      <c r="B1205" s="21" t="s">
        <v>6395</v>
      </c>
      <c r="C1205" s="21" t="s">
        <v>4195</v>
      </c>
      <c r="F1205" s="21" t="s">
        <v>9</v>
      </c>
      <c r="G1205" s="21" t="s">
        <v>3427</v>
      </c>
      <c r="H1205" s="21" t="s">
        <v>439</v>
      </c>
      <c r="J1205" s="20">
        <v>1520</v>
      </c>
      <c r="L1205" s="21" t="s">
        <v>38</v>
      </c>
      <c r="N1205" s="29" t="s">
        <v>8480</v>
      </c>
      <c r="O1205" s="41" t="s">
        <v>8057</v>
      </c>
      <c r="P1205" s="21" t="s">
        <v>3428</v>
      </c>
      <c r="Q1205" s="21"/>
    </row>
    <row r="1206" spans="1:17" s="18" customFormat="1" ht="84" x14ac:dyDescent="0.2">
      <c r="A1206" s="20">
        <v>949</v>
      </c>
      <c r="B1206" s="21" t="s">
        <v>5334</v>
      </c>
      <c r="C1206" s="21" t="s">
        <v>4262</v>
      </c>
      <c r="D1206" s="21" t="s">
        <v>1302</v>
      </c>
      <c r="E1206" s="21" t="s">
        <v>751</v>
      </c>
      <c r="F1206" s="21" t="s">
        <v>9</v>
      </c>
      <c r="G1206" s="21" t="s">
        <v>1303</v>
      </c>
      <c r="H1206" s="21" t="s">
        <v>47</v>
      </c>
      <c r="I1206" s="21" t="s">
        <v>296</v>
      </c>
      <c r="J1206" s="20">
        <v>1521</v>
      </c>
      <c r="K1206" s="22" t="s">
        <v>1305</v>
      </c>
      <c r="L1206" s="21" t="s">
        <v>16</v>
      </c>
      <c r="N1206" s="29" t="s">
        <v>8481</v>
      </c>
      <c r="O1206" s="21" t="s">
        <v>1306</v>
      </c>
      <c r="P1206" s="21" t="s">
        <v>1304</v>
      </c>
      <c r="Q1206" s="21"/>
    </row>
    <row r="1207" spans="1:17" s="18" customFormat="1" ht="32" x14ac:dyDescent="0.2">
      <c r="A1207" s="20">
        <v>467</v>
      </c>
      <c r="B1207" s="21" t="s">
        <v>6018</v>
      </c>
      <c r="C1207" s="21" t="s">
        <v>4283</v>
      </c>
      <c r="D1207" s="21" t="s">
        <v>1884</v>
      </c>
      <c r="E1207" s="21" t="s">
        <v>265</v>
      </c>
      <c r="F1207" s="21" t="s">
        <v>9</v>
      </c>
      <c r="G1207" s="21" t="s">
        <v>22</v>
      </c>
      <c r="H1207" s="21" t="s">
        <v>11</v>
      </c>
      <c r="J1207" s="20">
        <v>1521</v>
      </c>
      <c r="K1207" s="22" t="s">
        <v>1886</v>
      </c>
      <c r="L1207" s="21" t="s">
        <v>38</v>
      </c>
      <c r="N1207" s="29" t="s">
        <v>7235</v>
      </c>
      <c r="O1207" s="21" t="s">
        <v>164</v>
      </c>
      <c r="P1207" s="21" t="s">
        <v>1885</v>
      </c>
      <c r="Q1207" s="21"/>
    </row>
    <row r="1208" spans="1:17" s="18" customFormat="1" ht="140" x14ac:dyDescent="0.2">
      <c r="A1208" s="20">
        <v>912</v>
      </c>
      <c r="B1208" s="21" t="s">
        <v>6543</v>
      </c>
      <c r="C1208" s="21" t="s">
        <v>4246</v>
      </c>
      <c r="D1208" s="21" t="s">
        <v>130</v>
      </c>
      <c r="E1208" s="21" t="s">
        <v>49</v>
      </c>
      <c r="F1208" s="21" t="s">
        <v>9</v>
      </c>
      <c r="G1208" s="21" t="s">
        <v>8222</v>
      </c>
      <c r="H1208" s="21" t="s">
        <v>11</v>
      </c>
      <c r="J1208" s="20">
        <v>1521</v>
      </c>
      <c r="K1208" s="22" t="s">
        <v>4079</v>
      </c>
      <c r="L1208" s="21" t="s">
        <v>38</v>
      </c>
      <c r="M1208" s="21" t="s">
        <v>54</v>
      </c>
      <c r="N1208" s="29" t="s">
        <v>8482</v>
      </c>
      <c r="O1208" s="21" t="s">
        <v>2036</v>
      </c>
      <c r="P1208" s="21" t="s">
        <v>4078</v>
      </c>
      <c r="Q1208" s="21"/>
    </row>
    <row r="1209" spans="1:17" s="18" customFormat="1" ht="131" customHeight="1" x14ac:dyDescent="0.2">
      <c r="A1209" s="20">
        <v>942</v>
      </c>
      <c r="B1209" s="21" t="s">
        <v>4401</v>
      </c>
      <c r="C1209" s="21" t="s">
        <v>4232</v>
      </c>
      <c r="D1209" s="21" t="s">
        <v>1844</v>
      </c>
      <c r="E1209" s="21" t="s">
        <v>265</v>
      </c>
      <c r="F1209" s="21" t="s">
        <v>9</v>
      </c>
      <c r="G1209" s="21" t="s">
        <v>1845</v>
      </c>
      <c r="H1209" s="21" t="s">
        <v>47</v>
      </c>
      <c r="I1209" s="21" t="s">
        <v>432</v>
      </c>
      <c r="J1209" s="20">
        <v>1521</v>
      </c>
      <c r="K1209" s="22" t="s">
        <v>1847</v>
      </c>
      <c r="L1209" s="21" t="s">
        <v>16</v>
      </c>
      <c r="N1209" s="29" t="s">
        <v>7236</v>
      </c>
      <c r="O1209" s="21" t="s">
        <v>1848</v>
      </c>
      <c r="P1209" s="21" t="s">
        <v>1846</v>
      </c>
      <c r="Q1209" s="21"/>
    </row>
    <row r="1210" spans="1:17" s="18" customFormat="1" ht="48" x14ac:dyDescent="0.2">
      <c r="A1210" s="20">
        <v>712</v>
      </c>
      <c r="B1210" s="21" t="s">
        <v>4622</v>
      </c>
      <c r="C1210" s="21" t="s">
        <v>4627</v>
      </c>
      <c r="D1210" s="21" t="s">
        <v>78</v>
      </c>
      <c r="E1210" s="21" t="s">
        <v>3359</v>
      </c>
      <c r="F1210" s="21" t="s">
        <v>9</v>
      </c>
      <c r="G1210" s="21" t="s">
        <v>22</v>
      </c>
      <c r="H1210" s="21" t="s">
        <v>11</v>
      </c>
      <c r="J1210" s="20">
        <v>1521</v>
      </c>
      <c r="K1210" s="22" t="s">
        <v>3811</v>
      </c>
      <c r="L1210" s="21" t="s">
        <v>24</v>
      </c>
      <c r="N1210" s="29" t="s">
        <v>7237</v>
      </c>
      <c r="O1210" s="21" t="s">
        <v>2179</v>
      </c>
      <c r="P1210" s="21" t="s">
        <v>3810</v>
      </c>
      <c r="Q1210" s="21"/>
    </row>
    <row r="1211" spans="1:17" s="18" customFormat="1" ht="48" x14ac:dyDescent="0.2">
      <c r="A1211" s="20">
        <v>592</v>
      </c>
      <c r="B1211" s="21" t="s">
        <v>5331</v>
      </c>
      <c r="C1211" s="21" t="s">
        <v>4246</v>
      </c>
      <c r="D1211" s="21" t="s">
        <v>1338</v>
      </c>
      <c r="E1211" s="21" t="s">
        <v>241</v>
      </c>
      <c r="F1211" s="21" t="s">
        <v>9</v>
      </c>
      <c r="G1211" s="21" t="s">
        <v>22</v>
      </c>
      <c r="H1211" s="21" t="s">
        <v>11</v>
      </c>
      <c r="J1211" s="20">
        <v>1521</v>
      </c>
      <c r="K1211" s="22" t="s">
        <v>1340</v>
      </c>
      <c r="L1211" s="21" t="s">
        <v>24</v>
      </c>
      <c r="N1211" s="29" t="s">
        <v>7238</v>
      </c>
      <c r="O1211" s="21" t="s">
        <v>1341</v>
      </c>
      <c r="P1211" s="21" t="s">
        <v>1339</v>
      </c>
      <c r="Q1211" s="21"/>
    </row>
    <row r="1212" spans="1:17" s="18" customFormat="1" ht="140" x14ac:dyDescent="0.2">
      <c r="A1212" s="20">
        <v>943</v>
      </c>
      <c r="B1212" s="21" t="s">
        <v>5937</v>
      </c>
      <c r="C1212" s="21" t="s">
        <v>4246</v>
      </c>
      <c r="D1212" s="21" t="s">
        <v>320</v>
      </c>
      <c r="E1212" s="21" t="s">
        <v>1556</v>
      </c>
      <c r="F1212" s="21" t="s">
        <v>9</v>
      </c>
      <c r="G1212" s="21" t="s">
        <v>5332</v>
      </c>
      <c r="H1212" s="21" t="s">
        <v>1560</v>
      </c>
      <c r="J1212" s="20">
        <v>1521</v>
      </c>
      <c r="K1212" s="22" t="s">
        <v>1558</v>
      </c>
      <c r="L1212" s="21" t="s">
        <v>8</v>
      </c>
      <c r="N1212" s="29" t="s">
        <v>8483</v>
      </c>
      <c r="O1212" s="21" t="s">
        <v>1559</v>
      </c>
      <c r="P1212" s="21" t="s">
        <v>1557</v>
      </c>
      <c r="Q1212" s="21"/>
    </row>
    <row r="1213" spans="1:17" s="18" customFormat="1" ht="70" x14ac:dyDescent="0.2">
      <c r="A1213" s="20">
        <v>944</v>
      </c>
      <c r="B1213" s="21" t="s">
        <v>6303</v>
      </c>
      <c r="C1213" s="21" t="s">
        <v>4283</v>
      </c>
      <c r="D1213" s="21" t="s">
        <v>67</v>
      </c>
      <c r="E1213" s="21" t="s">
        <v>49</v>
      </c>
      <c r="F1213" s="21" t="s">
        <v>9</v>
      </c>
      <c r="G1213" s="21" t="s">
        <v>250</v>
      </c>
      <c r="H1213" s="21" t="s">
        <v>11</v>
      </c>
      <c r="J1213" s="20">
        <v>1521</v>
      </c>
      <c r="K1213" s="22" t="s">
        <v>2984</v>
      </c>
      <c r="L1213" s="21" t="s">
        <v>8</v>
      </c>
      <c r="N1213" s="29" t="s">
        <v>7239</v>
      </c>
      <c r="O1213" s="21" t="s">
        <v>2985</v>
      </c>
      <c r="P1213" s="21" t="s">
        <v>2983</v>
      </c>
      <c r="Q1213" s="21"/>
    </row>
    <row r="1214" spans="1:17" s="18" customFormat="1" ht="32" x14ac:dyDescent="0.2">
      <c r="A1214" s="20">
        <v>288</v>
      </c>
      <c r="B1214" s="21" t="s">
        <v>4961</v>
      </c>
      <c r="C1214" s="21" t="s">
        <v>4197</v>
      </c>
      <c r="D1214" s="21" t="s">
        <v>902</v>
      </c>
      <c r="F1214" s="21" t="s">
        <v>9</v>
      </c>
      <c r="G1214" s="21" t="s">
        <v>59</v>
      </c>
      <c r="H1214" s="21" t="s">
        <v>11</v>
      </c>
      <c r="J1214" s="20">
        <v>1521</v>
      </c>
      <c r="K1214" s="22" t="s">
        <v>4004</v>
      </c>
      <c r="L1214" s="21" t="s">
        <v>24</v>
      </c>
      <c r="N1214" s="29" t="s">
        <v>7240</v>
      </c>
      <c r="O1214" s="21" t="s">
        <v>4005</v>
      </c>
      <c r="P1214" s="21" t="s">
        <v>4003</v>
      </c>
      <c r="Q1214" s="21"/>
    </row>
    <row r="1215" spans="1:17" s="18" customFormat="1" ht="64" x14ac:dyDescent="0.2">
      <c r="A1215" s="20">
        <v>946</v>
      </c>
      <c r="B1215" s="21" t="s">
        <v>5333</v>
      </c>
      <c r="C1215" s="21" t="s">
        <v>4405</v>
      </c>
      <c r="D1215" s="21" t="s">
        <v>1049</v>
      </c>
      <c r="E1215" s="21" t="s">
        <v>265</v>
      </c>
      <c r="F1215" s="21" t="s">
        <v>9</v>
      </c>
      <c r="G1215" s="21" t="s">
        <v>1050</v>
      </c>
      <c r="H1215" s="21" t="s">
        <v>47</v>
      </c>
      <c r="I1215" s="21" t="s">
        <v>804</v>
      </c>
      <c r="J1215" s="20">
        <v>1521</v>
      </c>
      <c r="K1215" s="22" t="s">
        <v>1052</v>
      </c>
      <c r="L1215" s="21" t="s">
        <v>8</v>
      </c>
      <c r="N1215" s="29" t="s">
        <v>7241</v>
      </c>
      <c r="O1215" s="21" t="s">
        <v>1053</v>
      </c>
      <c r="P1215" s="21" t="s">
        <v>1051</v>
      </c>
      <c r="Q1215" s="21"/>
    </row>
    <row r="1216" spans="1:17" s="18" customFormat="1" ht="56" x14ac:dyDescent="0.2">
      <c r="A1216" s="20">
        <v>289</v>
      </c>
      <c r="B1216" s="21" t="s">
        <v>5990</v>
      </c>
      <c r="C1216" s="21" t="s">
        <v>4627</v>
      </c>
      <c r="D1216" s="21" t="s">
        <v>1746</v>
      </c>
      <c r="F1216" s="21" t="s">
        <v>9</v>
      </c>
      <c r="G1216" s="21" t="s">
        <v>59</v>
      </c>
      <c r="H1216" s="21" t="s">
        <v>11</v>
      </c>
      <c r="J1216" s="20">
        <v>1521</v>
      </c>
      <c r="K1216" s="22" t="s">
        <v>1748</v>
      </c>
      <c r="L1216" s="21" t="s">
        <v>8</v>
      </c>
      <c r="N1216" s="29" t="s">
        <v>7242</v>
      </c>
      <c r="O1216" s="21" t="s">
        <v>1749</v>
      </c>
      <c r="P1216" s="21" t="s">
        <v>1747</v>
      </c>
      <c r="Q1216" s="21"/>
    </row>
    <row r="1217" spans="1:17" s="18" customFormat="1" ht="56" x14ac:dyDescent="0.2">
      <c r="A1217" s="20">
        <v>948</v>
      </c>
      <c r="B1217" s="21" t="s">
        <v>4852</v>
      </c>
      <c r="C1217" s="21" t="s">
        <v>4197</v>
      </c>
      <c r="D1217" s="21" t="s">
        <v>1938</v>
      </c>
      <c r="F1217" s="21" t="s">
        <v>9</v>
      </c>
      <c r="G1217" s="21" t="s">
        <v>1939</v>
      </c>
      <c r="H1217" s="21" t="s">
        <v>47</v>
      </c>
      <c r="I1217" s="21" t="s">
        <v>804</v>
      </c>
      <c r="J1217" s="20">
        <v>1521</v>
      </c>
      <c r="K1217" s="22" t="s">
        <v>1941</v>
      </c>
      <c r="L1217" s="21" t="s">
        <v>16</v>
      </c>
      <c r="N1217" s="29" t="s">
        <v>7243</v>
      </c>
      <c r="O1217" s="21" t="s">
        <v>1942</v>
      </c>
      <c r="P1217" s="21" t="s">
        <v>1940</v>
      </c>
    </row>
    <row r="1218" spans="1:17" s="18" customFormat="1" ht="84" x14ac:dyDescent="0.2">
      <c r="A1218" s="20">
        <v>947</v>
      </c>
      <c r="B1218" s="21" t="s">
        <v>6359</v>
      </c>
      <c r="C1218" s="21" t="s">
        <v>4195</v>
      </c>
      <c r="D1218" s="21" t="s">
        <v>3237</v>
      </c>
      <c r="E1218" s="21" t="s">
        <v>49</v>
      </c>
      <c r="F1218" s="21" t="s">
        <v>9</v>
      </c>
      <c r="G1218" s="21" t="s">
        <v>3238</v>
      </c>
      <c r="H1218" s="21" t="s">
        <v>47</v>
      </c>
      <c r="I1218" s="21" t="s">
        <v>432</v>
      </c>
      <c r="J1218" s="20">
        <v>1521</v>
      </c>
      <c r="K1218" s="22" t="s">
        <v>3240</v>
      </c>
      <c r="L1218" s="21" t="s">
        <v>8</v>
      </c>
      <c r="N1218" s="29" t="s">
        <v>7244</v>
      </c>
      <c r="O1218" s="21" t="s">
        <v>3241</v>
      </c>
      <c r="P1218" s="21" t="s">
        <v>3239</v>
      </c>
      <c r="Q1218" s="21"/>
    </row>
    <row r="1219" spans="1:17" s="18" customFormat="1" ht="32" x14ac:dyDescent="0.2">
      <c r="A1219" s="20">
        <v>603</v>
      </c>
      <c r="B1219" s="21" t="s">
        <v>5933</v>
      </c>
      <c r="C1219" s="21" t="s">
        <v>4232</v>
      </c>
      <c r="D1219" s="21" t="s">
        <v>1537</v>
      </c>
      <c r="E1219" s="21" t="s">
        <v>79</v>
      </c>
      <c r="F1219" s="21" t="s">
        <v>9</v>
      </c>
      <c r="G1219" s="21" t="s">
        <v>22</v>
      </c>
      <c r="H1219" s="21" t="s">
        <v>11</v>
      </c>
      <c r="J1219" s="20">
        <v>1521</v>
      </c>
      <c r="K1219" s="22" t="s">
        <v>1539</v>
      </c>
      <c r="L1219" s="21" t="s">
        <v>38</v>
      </c>
      <c r="N1219" s="29" t="s">
        <v>7245</v>
      </c>
      <c r="O1219" s="21" t="s">
        <v>548</v>
      </c>
      <c r="P1219" s="21" t="s">
        <v>1538</v>
      </c>
      <c r="Q1219" s="21"/>
    </row>
    <row r="1220" spans="1:17" s="18" customFormat="1" ht="140" x14ac:dyDescent="0.2">
      <c r="A1220" s="20">
        <v>1655</v>
      </c>
      <c r="B1220" s="21" t="s">
        <v>5335</v>
      </c>
      <c r="C1220" s="21" t="s">
        <v>4246</v>
      </c>
      <c r="D1220" s="21" t="s">
        <v>67</v>
      </c>
      <c r="E1220" s="21" t="s">
        <v>339</v>
      </c>
      <c r="F1220" s="21" t="s">
        <v>9</v>
      </c>
      <c r="G1220" s="21" t="s">
        <v>1162</v>
      </c>
      <c r="H1220" s="21" t="s">
        <v>19</v>
      </c>
      <c r="J1220" s="20">
        <v>1521</v>
      </c>
      <c r="K1220" s="22" t="s">
        <v>5337</v>
      </c>
      <c r="L1220" s="21" t="s">
        <v>8</v>
      </c>
      <c r="N1220" s="29" t="s">
        <v>8484</v>
      </c>
      <c r="O1220" s="21" t="s">
        <v>8000</v>
      </c>
      <c r="P1220" s="21" t="s">
        <v>5336</v>
      </c>
      <c r="Q1220" s="21"/>
    </row>
    <row r="1221" spans="1:17" s="18" customFormat="1" ht="84" x14ac:dyDescent="0.2">
      <c r="A1221" s="20">
        <v>945</v>
      </c>
      <c r="B1221" s="21" t="s">
        <v>5341</v>
      </c>
      <c r="C1221" s="21" t="s">
        <v>5342</v>
      </c>
      <c r="D1221" s="21" t="s">
        <v>799</v>
      </c>
      <c r="E1221" s="21" t="s">
        <v>507</v>
      </c>
      <c r="F1221" s="21" t="s">
        <v>9</v>
      </c>
      <c r="G1221" s="21" t="s">
        <v>800</v>
      </c>
      <c r="H1221" s="21" t="s">
        <v>47</v>
      </c>
      <c r="I1221" s="21" t="s">
        <v>804</v>
      </c>
      <c r="J1221" s="20">
        <v>1522</v>
      </c>
      <c r="K1221" s="22" t="s">
        <v>802</v>
      </c>
      <c r="L1221" s="21" t="s">
        <v>8</v>
      </c>
      <c r="N1221" s="29" t="s">
        <v>7246</v>
      </c>
      <c r="O1221" s="21" t="s">
        <v>803</v>
      </c>
      <c r="P1221" s="21" t="s">
        <v>801</v>
      </c>
      <c r="Q1221" s="21"/>
    </row>
    <row r="1222" spans="1:17" s="18" customFormat="1" ht="32" x14ac:dyDescent="0.2">
      <c r="A1222" s="20">
        <v>583</v>
      </c>
      <c r="B1222" s="21" t="s">
        <v>5339</v>
      </c>
      <c r="C1222" s="21" t="s">
        <v>4197</v>
      </c>
      <c r="D1222" s="21" t="s">
        <v>735</v>
      </c>
      <c r="E1222" s="21" t="s">
        <v>1785</v>
      </c>
      <c r="F1222" s="21" t="s">
        <v>9</v>
      </c>
      <c r="G1222" s="21" t="s">
        <v>22</v>
      </c>
      <c r="H1222" s="21" t="s">
        <v>11</v>
      </c>
      <c r="J1222" s="20">
        <v>1522</v>
      </c>
      <c r="K1222" s="22" t="s">
        <v>1787</v>
      </c>
      <c r="L1222" s="21" t="s">
        <v>24</v>
      </c>
      <c r="N1222" s="29" t="s">
        <v>7247</v>
      </c>
      <c r="O1222" s="21" t="s">
        <v>1788</v>
      </c>
      <c r="P1222" s="21" t="s">
        <v>1786</v>
      </c>
      <c r="Q1222" s="21"/>
    </row>
    <row r="1223" spans="1:17" s="18" customFormat="1" ht="70" x14ac:dyDescent="0.2">
      <c r="A1223" s="20">
        <v>950</v>
      </c>
      <c r="B1223" s="21" t="s">
        <v>6007</v>
      </c>
      <c r="C1223" s="21" t="s">
        <v>4246</v>
      </c>
      <c r="D1223" s="21" t="s">
        <v>67</v>
      </c>
      <c r="E1223" s="21" t="s">
        <v>757</v>
      </c>
      <c r="F1223" s="21" t="s">
        <v>9</v>
      </c>
      <c r="G1223" s="21" t="s">
        <v>1819</v>
      </c>
      <c r="H1223" s="21" t="s">
        <v>47</v>
      </c>
      <c r="I1223" s="21" t="s">
        <v>1823</v>
      </c>
      <c r="J1223" s="20">
        <v>1522</v>
      </c>
      <c r="K1223" s="22" t="s">
        <v>1821</v>
      </c>
      <c r="L1223" s="21" t="s">
        <v>16</v>
      </c>
      <c r="N1223" s="29" t="s">
        <v>7248</v>
      </c>
      <c r="O1223" s="21" t="s">
        <v>1822</v>
      </c>
      <c r="P1223" s="21" t="s">
        <v>1820</v>
      </c>
      <c r="Q1223" s="21"/>
    </row>
    <row r="1224" spans="1:17" s="18" customFormat="1" ht="32" x14ac:dyDescent="0.2">
      <c r="A1224" s="20">
        <v>615</v>
      </c>
      <c r="B1224" s="21" t="s">
        <v>6247</v>
      </c>
      <c r="C1224" s="21" t="s">
        <v>4195</v>
      </c>
      <c r="D1224" s="21" t="s">
        <v>320</v>
      </c>
      <c r="E1224" s="21" t="s">
        <v>180</v>
      </c>
      <c r="F1224" s="21" t="s">
        <v>9</v>
      </c>
      <c r="G1224" s="21" t="s">
        <v>22</v>
      </c>
      <c r="H1224" s="21" t="s">
        <v>11</v>
      </c>
      <c r="J1224" s="20">
        <v>1522</v>
      </c>
      <c r="K1224" s="22" t="s">
        <v>2793</v>
      </c>
      <c r="L1224" s="21" t="s">
        <v>24</v>
      </c>
      <c r="N1224" s="29" t="s">
        <v>7249</v>
      </c>
      <c r="O1224" s="21" t="s">
        <v>811</v>
      </c>
      <c r="P1224" s="21" t="s">
        <v>2792</v>
      </c>
      <c r="Q1224" s="21"/>
    </row>
    <row r="1225" spans="1:17" s="18" customFormat="1" ht="32" x14ac:dyDescent="0.2">
      <c r="A1225" s="20">
        <v>604</v>
      </c>
      <c r="B1225" s="21" t="s">
        <v>4199</v>
      </c>
      <c r="C1225" s="21" t="s">
        <v>4232</v>
      </c>
      <c r="D1225" s="21" t="s">
        <v>545</v>
      </c>
      <c r="E1225" s="21" t="s">
        <v>237</v>
      </c>
      <c r="F1225" s="21" t="s">
        <v>9</v>
      </c>
      <c r="G1225" s="21" t="s">
        <v>22</v>
      </c>
      <c r="H1225" s="21" t="s">
        <v>11</v>
      </c>
      <c r="J1225" s="20">
        <v>1522</v>
      </c>
      <c r="K1225" s="22" t="s">
        <v>547</v>
      </c>
      <c r="L1225" s="21" t="s">
        <v>8</v>
      </c>
      <c r="N1225" s="29" t="s">
        <v>7250</v>
      </c>
      <c r="O1225" s="21" t="s">
        <v>548</v>
      </c>
      <c r="P1225" s="21" t="s">
        <v>546</v>
      </c>
      <c r="Q1225" s="21"/>
    </row>
    <row r="1226" spans="1:17" s="18" customFormat="1" ht="32" x14ac:dyDescent="0.2">
      <c r="A1226" s="20">
        <v>290</v>
      </c>
      <c r="B1226" s="21" t="s">
        <v>6147</v>
      </c>
      <c r="C1226" s="21" t="s">
        <v>4592</v>
      </c>
      <c r="D1226" s="21" t="s">
        <v>549</v>
      </c>
      <c r="F1226" s="21" t="s">
        <v>9</v>
      </c>
      <c r="G1226" s="21" t="s">
        <v>59</v>
      </c>
      <c r="H1226" s="21" t="s">
        <v>11</v>
      </c>
      <c r="J1226" s="20">
        <v>1522</v>
      </c>
      <c r="K1226" s="22" t="s">
        <v>2416</v>
      </c>
      <c r="L1226" s="21" t="s">
        <v>24</v>
      </c>
      <c r="N1226" s="29" t="s">
        <v>7251</v>
      </c>
      <c r="O1226" s="21" t="s">
        <v>8079</v>
      </c>
      <c r="P1226" s="21" t="s">
        <v>2415</v>
      </c>
      <c r="Q1226" s="21"/>
    </row>
    <row r="1227" spans="1:17" s="18" customFormat="1" ht="64" x14ac:dyDescent="0.2">
      <c r="A1227" s="20">
        <v>951</v>
      </c>
      <c r="B1227" s="21" t="s">
        <v>5343</v>
      </c>
      <c r="C1227" s="21" t="s">
        <v>4197</v>
      </c>
      <c r="D1227" s="21" t="s">
        <v>191</v>
      </c>
      <c r="E1227" s="21" t="s">
        <v>540</v>
      </c>
      <c r="F1227" s="21" t="s">
        <v>9</v>
      </c>
      <c r="G1227" s="21" t="s">
        <v>3171</v>
      </c>
      <c r="H1227" s="21" t="s">
        <v>19</v>
      </c>
      <c r="J1227" s="20">
        <v>1522</v>
      </c>
      <c r="K1227" s="22" t="s">
        <v>3173</v>
      </c>
      <c r="L1227" s="21" t="s">
        <v>8</v>
      </c>
      <c r="N1227" s="29" t="s">
        <v>7252</v>
      </c>
      <c r="O1227" s="21" t="s">
        <v>3174</v>
      </c>
      <c r="P1227" s="21" t="s">
        <v>3172</v>
      </c>
      <c r="Q1227" s="21"/>
    </row>
    <row r="1228" spans="1:17" s="18" customFormat="1" ht="32" x14ac:dyDescent="0.2">
      <c r="A1228" s="20">
        <v>582</v>
      </c>
      <c r="B1228" s="21" t="s">
        <v>4656</v>
      </c>
      <c r="C1228" s="21" t="s">
        <v>4246</v>
      </c>
      <c r="D1228" s="21" t="s">
        <v>3896</v>
      </c>
      <c r="E1228" s="21" t="s">
        <v>28</v>
      </c>
      <c r="F1228" s="21" t="s">
        <v>9</v>
      </c>
      <c r="G1228" s="21" t="s">
        <v>22</v>
      </c>
      <c r="H1228" s="21" t="s">
        <v>11</v>
      </c>
      <c r="J1228" s="20">
        <v>1522</v>
      </c>
      <c r="K1228" s="22" t="s">
        <v>3669</v>
      </c>
      <c r="L1228" s="21" t="s">
        <v>8</v>
      </c>
      <c r="N1228" s="29" t="s">
        <v>7253</v>
      </c>
      <c r="O1228" s="21" t="s">
        <v>1788</v>
      </c>
      <c r="P1228" s="21" t="s">
        <v>3897</v>
      </c>
      <c r="Q1228" s="21"/>
    </row>
    <row r="1229" spans="1:17" s="18" customFormat="1" ht="32" x14ac:dyDescent="0.2">
      <c r="A1229" s="20">
        <v>701</v>
      </c>
      <c r="B1229" s="21" t="s">
        <v>5340</v>
      </c>
      <c r="C1229" s="21" t="s">
        <v>4197</v>
      </c>
      <c r="D1229" s="21" t="s">
        <v>3667</v>
      </c>
      <c r="E1229" s="21" t="s">
        <v>237</v>
      </c>
      <c r="F1229" s="21" t="s">
        <v>9</v>
      </c>
      <c r="G1229" s="21" t="s">
        <v>22</v>
      </c>
      <c r="H1229" s="21" t="s">
        <v>11</v>
      </c>
      <c r="J1229" s="20">
        <v>1522</v>
      </c>
      <c r="K1229" s="22" t="s">
        <v>3669</v>
      </c>
      <c r="L1229" s="21" t="s">
        <v>38</v>
      </c>
      <c r="N1229" s="29" t="s">
        <v>7254</v>
      </c>
      <c r="O1229" s="21" t="s">
        <v>2110</v>
      </c>
      <c r="P1229" s="21" t="s">
        <v>3668</v>
      </c>
      <c r="Q1229" s="21"/>
    </row>
    <row r="1230" spans="1:17" s="18" customFormat="1" ht="70" x14ac:dyDescent="0.2">
      <c r="A1230" s="20">
        <v>291</v>
      </c>
      <c r="B1230" s="21" t="s">
        <v>6085</v>
      </c>
      <c r="C1230" s="21" t="s">
        <v>4835</v>
      </c>
      <c r="D1230" s="21" t="s">
        <v>2180</v>
      </c>
      <c r="F1230" s="21" t="s">
        <v>9</v>
      </c>
      <c r="G1230" s="21" t="s">
        <v>59</v>
      </c>
      <c r="H1230" s="21" t="s">
        <v>11</v>
      </c>
      <c r="J1230" s="20">
        <v>1522</v>
      </c>
      <c r="K1230" s="22" t="s">
        <v>2182</v>
      </c>
      <c r="L1230" s="21" t="s">
        <v>16</v>
      </c>
      <c r="N1230" s="29" t="s">
        <v>7255</v>
      </c>
      <c r="O1230" s="21" t="s">
        <v>1749</v>
      </c>
      <c r="P1230" s="21" t="s">
        <v>2181</v>
      </c>
    </row>
    <row r="1231" spans="1:17" s="18" customFormat="1" ht="42" x14ac:dyDescent="0.2">
      <c r="A1231" s="20">
        <v>292</v>
      </c>
      <c r="B1231" s="21" t="s">
        <v>6437</v>
      </c>
      <c r="C1231" s="21" t="s">
        <v>4224</v>
      </c>
      <c r="D1231" s="21" t="s">
        <v>723</v>
      </c>
      <c r="F1231" s="21" t="s">
        <v>9</v>
      </c>
      <c r="G1231" s="21" t="s">
        <v>59</v>
      </c>
      <c r="H1231" s="21" t="s">
        <v>11</v>
      </c>
      <c r="J1231" s="20">
        <v>1522</v>
      </c>
      <c r="K1231" s="22" t="s">
        <v>3620</v>
      </c>
      <c r="L1231" s="21" t="s">
        <v>8</v>
      </c>
      <c r="N1231" s="29" t="s">
        <v>7256</v>
      </c>
      <c r="O1231" s="21" t="s">
        <v>62</v>
      </c>
      <c r="P1231" s="21" t="s">
        <v>3619</v>
      </c>
      <c r="Q1231" s="21"/>
    </row>
    <row r="1232" spans="1:17" s="18" customFormat="1" ht="42" x14ac:dyDescent="0.2">
      <c r="A1232" s="20">
        <v>293</v>
      </c>
      <c r="B1232" s="21" t="s">
        <v>5338</v>
      </c>
      <c r="C1232" s="21" t="s">
        <v>4342</v>
      </c>
      <c r="D1232" s="21" t="s">
        <v>58</v>
      </c>
      <c r="F1232" s="21" t="s">
        <v>9</v>
      </c>
      <c r="G1232" s="21" t="s">
        <v>59</v>
      </c>
      <c r="H1232" s="21" t="s">
        <v>11</v>
      </c>
      <c r="J1232" s="20">
        <v>1522</v>
      </c>
      <c r="K1232" s="22" t="s">
        <v>61</v>
      </c>
      <c r="L1232" s="21" t="s">
        <v>24</v>
      </c>
      <c r="N1232" s="29" t="s">
        <v>7257</v>
      </c>
      <c r="O1232" s="21" t="s">
        <v>62</v>
      </c>
      <c r="P1232" s="21" t="s">
        <v>60</v>
      </c>
      <c r="Q1232" s="21"/>
    </row>
    <row r="1233" spans="1:17" s="18" customFormat="1" ht="32" x14ac:dyDescent="0.2">
      <c r="A1233" s="20">
        <v>593</v>
      </c>
      <c r="B1233" s="21" t="s">
        <v>4392</v>
      </c>
      <c r="C1233" s="21" t="s">
        <v>4197</v>
      </c>
      <c r="D1233" s="21" t="s">
        <v>3537</v>
      </c>
      <c r="E1233" s="21" t="s">
        <v>237</v>
      </c>
      <c r="F1233" s="21" t="s">
        <v>9</v>
      </c>
      <c r="G1233" s="21" t="s">
        <v>22</v>
      </c>
      <c r="H1233" s="21" t="s">
        <v>11</v>
      </c>
      <c r="J1233" s="20">
        <v>1522</v>
      </c>
      <c r="K1233" s="22" t="s">
        <v>3539</v>
      </c>
      <c r="L1233" s="21" t="s">
        <v>24</v>
      </c>
      <c r="N1233" s="29" t="s">
        <v>7258</v>
      </c>
      <c r="O1233" s="21" t="s">
        <v>1341</v>
      </c>
      <c r="P1233" s="21" t="s">
        <v>3538</v>
      </c>
      <c r="Q1233" s="21"/>
    </row>
    <row r="1234" spans="1:17" s="18" customFormat="1" ht="84" x14ac:dyDescent="0.2">
      <c r="A1234" s="20">
        <v>953</v>
      </c>
      <c r="B1234" s="21" t="s">
        <v>6224</v>
      </c>
      <c r="C1234" s="21" t="s">
        <v>4195</v>
      </c>
      <c r="D1234" s="21" t="s">
        <v>2733</v>
      </c>
      <c r="E1234" s="21" t="s">
        <v>49</v>
      </c>
      <c r="F1234" s="21" t="s">
        <v>9</v>
      </c>
      <c r="G1234" s="21" t="s">
        <v>2734</v>
      </c>
      <c r="H1234" s="21" t="s">
        <v>47</v>
      </c>
      <c r="I1234" s="21" t="s">
        <v>296</v>
      </c>
      <c r="J1234" s="20">
        <v>1523</v>
      </c>
      <c r="K1234" s="22" t="s">
        <v>2736</v>
      </c>
      <c r="L1234" s="21" t="s">
        <v>8</v>
      </c>
      <c r="N1234" s="29" t="s">
        <v>7259</v>
      </c>
      <c r="O1234" s="21" t="s">
        <v>2737</v>
      </c>
      <c r="P1234" s="21" t="s">
        <v>2735</v>
      </c>
      <c r="Q1234" s="21"/>
    </row>
    <row r="1235" spans="1:17" s="18" customFormat="1" ht="48" x14ac:dyDescent="0.2">
      <c r="A1235" s="20">
        <v>636</v>
      </c>
      <c r="B1235" s="21" t="s">
        <v>5348</v>
      </c>
      <c r="C1235" s="21" t="s">
        <v>4197</v>
      </c>
      <c r="D1235" s="21" t="s">
        <v>198</v>
      </c>
      <c r="E1235" s="21" t="s">
        <v>13</v>
      </c>
      <c r="F1235" s="21" t="s">
        <v>9</v>
      </c>
      <c r="G1235" s="21" t="s">
        <v>22</v>
      </c>
      <c r="H1235" s="21" t="s">
        <v>11</v>
      </c>
      <c r="J1235" s="20">
        <v>1523</v>
      </c>
      <c r="K1235" s="22" t="s">
        <v>200</v>
      </c>
      <c r="L1235" s="21" t="s">
        <v>8</v>
      </c>
      <c r="N1235" s="29" t="s">
        <v>7260</v>
      </c>
      <c r="O1235" s="21" t="s">
        <v>201</v>
      </c>
      <c r="P1235" s="21" t="s">
        <v>199</v>
      </c>
      <c r="Q1235" s="21"/>
    </row>
    <row r="1236" spans="1:17" s="18" customFormat="1" ht="84" x14ac:dyDescent="0.2">
      <c r="A1236" s="20">
        <v>954</v>
      </c>
      <c r="B1236" s="21" t="s">
        <v>6220</v>
      </c>
      <c r="C1236" s="21" t="s">
        <v>4766</v>
      </c>
      <c r="D1236" s="21" t="s">
        <v>2713</v>
      </c>
      <c r="E1236" s="21" t="s">
        <v>1977</v>
      </c>
      <c r="F1236" s="21" t="s">
        <v>9</v>
      </c>
      <c r="G1236" s="21" t="s">
        <v>2714</v>
      </c>
      <c r="H1236" s="21" t="s">
        <v>47</v>
      </c>
      <c r="I1236" s="21" t="s">
        <v>432</v>
      </c>
      <c r="J1236" s="20">
        <v>1523</v>
      </c>
      <c r="K1236" s="22" t="s">
        <v>2716</v>
      </c>
      <c r="L1236" s="21" t="s">
        <v>8</v>
      </c>
      <c r="N1236" s="29" t="s">
        <v>7261</v>
      </c>
      <c r="O1236" s="21" t="s">
        <v>2717</v>
      </c>
      <c r="P1236" s="21" t="s">
        <v>2715</v>
      </c>
      <c r="Q1236" s="21"/>
    </row>
    <row r="1237" spans="1:17" s="18" customFormat="1" ht="32" x14ac:dyDescent="0.2">
      <c r="A1237" s="20">
        <v>594</v>
      </c>
      <c r="B1237" s="21" t="s">
        <v>6192</v>
      </c>
      <c r="C1237" s="21" t="s">
        <v>4246</v>
      </c>
      <c r="D1237" s="21" t="s">
        <v>2599</v>
      </c>
      <c r="E1237" s="21" t="s">
        <v>265</v>
      </c>
      <c r="F1237" s="21" t="s">
        <v>9</v>
      </c>
      <c r="G1237" s="21" t="s">
        <v>22</v>
      </c>
      <c r="H1237" s="21" t="s">
        <v>11</v>
      </c>
      <c r="J1237" s="20">
        <v>1523</v>
      </c>
      <c r="K1237" s="22" t="s">
        <v>2601</v>
      </c>
      <c r="L1237" s="21" t="s">
        <v>16</v>
      </c>
      <c r="N1237" s="29" t="s">
        <v>7262</v>
      </c>
      <c r="O1237" s="21" t="s">
        <v>1341</v>
      </c>
      <c r="P1237" s="21" t="s">
        <v>2600</v>
      </c>
      <c r="Q1237" s="21"/>
    </row>
    <row r="1238" spans="1:17" s="18" customFormat="1" ht="32" x14ac:dyDescent="0.2">
      <c r="A1238" s="20">
        <v>502</v>
      </c>
      <c r="B1238" s="21" t="s">
        <v>5929</v>
      </c>
      <c r="C1238" s="21" t="s">
        <v>4405</v>
      </c>
      <c r="D1238" s="21" t="s">
        <v>1517</v>
      </c>
      <c r="E1238" s="21" t="s">
        <v>298</v>
      </c>
      <c r="F1238" s="21" t="s">
        <v>9</v>
      </c>
      <c r="G1238" s="21" t="s">
        <v>22</v>
      </c>
      <c r="H1238" s="21" t="s">
        <v>11</v>
      </c>
      <c r="J1238" s="20">
        <v>1523</v>
      </c>
      <c r="K1238" s="22" t="s">
        <v>1519</v>
      </c>
      <c r="L1238" s="21" t="s">
        <v>24</v>
      </c>
      <c r="N1238" s="29" t="s">
        <v>7263</v>
      </c>
      <c r="O1238" s="21" t="s">
        <v>1520</v>
      </c>
      <c r="P1238" s="21" t="s">
        <v>1518</v>
      </c>
    </row>
    <row r="1239" spans="1:17" s="18" customFormat="1" ht="56" x14ac:dyDescent="0.2">
      <c r="A1239" s="20">
        <v>955</v>
      </c>
      <c r="B1239" s="21" t="s">
        <v>6049</v>
      </c>
      <c r="C1239" s="21" t="s">
        <v>6050</v>
      </c>
      <c r="D1239" s="21" t="s">
        <v>2021</v>
      </c>
      <c r="E1239" s="21" t="s">
        <v>79</v>
      </c>
      <c r="F1239" s="21" t="s">
        <v>9</v>
      </c>
      <c r="G1239" s="21" t="s">
        <v>2022</v>
      </c>
      <c r="H1239" s="21" t="s">
        <v>1560</v>
      </c>
      <c r="J1239" s="20">
        <v>1523</v>
      </c>
      <c r="K1239" s="22" t="s">
        <v>2024</v>
      </c>
      <c r="L1239" s="21" t="s">
        <v>8</v>
      </c>
      <c r="N1239" s="29" t="s">
        <v>7264</v>
      </c>
      <c r="O1239" s="21" t="s">
        <v>2025</v>
      </c>
      <c r="P1239" s="21" t="s">
        <v>2023</v>
      </c>
      <c r="Q1239" s="21"/>
    </row>
    <row r="1240" spans="1:17" s="18" customFormat="1" ht="32" x14ac:dyDescent="0.2">
      <c r="A1240" s="20">
        <v>628</v>
      </c>
      <c r="B1240" s="21" t="s">
        <v>4199</v>
      </c>
      <c r="C1240" s="21" t="s">
        <v>4197</v>
      </c>
      <c r="D1240" s="21" t="s">
        <v>539</v>
      </c>
      <c r="E1240" s="21" t="s">
        <v>540</v>
      </c>
      <c r="F1240" s="21" t="s">
        <v>9</v>
      </c>
      <c r="G1240" s="21" t="s">
        <v>22</v>
      </c>
      <c r="H1240" s="21" t="s">
        <v>11</v>
      </c>
      <c r="J1240" s="20">
        <v>1523</v>
      </c>
      <c r="K1240" s="22" t="s">
        <v>542</v>
      </c>
      <c r="L1240" s="21" t="s">
        <v>38</v>
      </c>
      <c r="N1240" s="29" t="s">
        <v>7265</v>
      </c>
      <c r="O1240" s="21" t="s">
        <v>543</v>
      </c>
      <c r="P1240" s="21" t="s">
        <v>541</v>
      </c>
      <c r="Q1240" s="21"/>
    </row>
    <row r="1241" spans="1:17" s="18" customFormat="1" ht="56" x14ac:dyDescent="0.2">
      <c r="A1241" s="20">
        <v>294</v>
      </c>
      <c r="B1241" s="21" t="s">
        <v>6073</v>
      </c>
      <c r="C1241" s="21" t="s">
        <v>4246</v>
      </c>
      <c r="D1241" s="21" t="s">
        <v>2135</v>
      </c>
      <c r="F1241" s="21" t="s">
        <v>9</v>
      </c>
      <c r="G1241" s="21" t="s">
        <v>59</v>
      </c>
      <c r="H1241" s="21" t="s">
        <v>11</v>
      </c>
      <c r="J1241" s="20">
        <v>1523</v>
      </c>
      <c r="K1241" s="22" t="s">
        <v>2137</v>
      </c>
      <c r="L1241" s="21" t="s">
        <v>8</v>
      </c>
      <c r="N1241" s="29" t="s">
        <v>7266</v>
      </c>
      <c r="O1241" s="21" t="s">
        <v>2138</v>
      </c>
      <c r="P1241" s="21" t="s">
        <v>2136</v>
      </c>
    </row>
    <row r="1242" spans="1:17" s="18" customFormat="1" ht="64" x14ac:dyDescent="0.2">
      <c r="A1242" s="20">
        <v>629</v>
      </c>
      <c r="B1242" s="21" t="s">
        <v>6373</v>
      </c>
      <c r="C1242" s="21" t="s">
        <v>4246</v>
      </c>
      <c r="D1242" s="21" t="s">
        <v>1085</v>
      </c>
      <c r="E1242" s="21" t="s">
        <v>49</v>
      </c>
      <c r="F1242" s="21" t="s">
        <v>9</v>
      </c>
      <c r="G1242" s="21" t="s">
        <v>22</v>
      </c>
      <c r="H1242" s="21" t="s">
        <v>11</v>
      </c>
      <c r="J1242" s="20">
        <v>1523</v>
      </c>
      <c r="K1242" s="22" t="s">
        <v>313</v>
      </c>
      <c r="L1242" s="21" t="s">
        <v>24</v>
      </c>
      <c r="N1242" s="29" t="s">
        <v>7267</v>
      </c>
      <c r="O1242" s="21" t="s">
        <v>543</v>
      </c>
      <c r="P1242" s="21" t="s">
        <v>3275</v>
      </c>
      <c r="Q1242" s="21"/>
    </row>
    <row r="1243" spans="1:17" s="18" customFormat="1" ht="42" x14ac:dyDescent="0.2">
      <c r="A1243" s="20">
        <v>630</v>
      </c>
      <c r="B1243" s="21" t="s">
        <v>5346</v>
      </c>
      <c r="C1243" s="21" t="s">
        <v>4262</v>
      </c>
      <c r="D1243" s="21" t="s">
        <v>67</v>
      </c>
      <c r="E1243" s="21" t="s">
        <v>311</v>
      </c>
      <c r="F1243" s="21" t="s">
        <v>9</v>
      </c>
      <c r="G1243" s="21" t="s">
        <v>22</v>
      </c>
      <c r="H1243" s="21" t="s">
        <v>11</v>
      </c>
      <c r="J1243" s="20">
        <v>1523</v>
      </c>
      <c r="K1243" s="22" t="s">
        <v>313</v>
      </c>
      <c r="L1243" s="21" t="s">
        <v>16</v>
      </c>
      <c r="M1243" s="21" t="s">
        <v>315</v>
      </c>
      <c r="N1243" s="29" t="s">
        <v>7268</v>
      </c>
      <c r="O1243" s="21" t="s">
        <v>314</v>
      </c>
      <c r="P1243" s="21" t="s">
        <v>312</v>
      </c>
      <c r="Q1243" s="21"/>
    </row>
    <row r="1244" spans="1:17" s="18" customFormat="1" ht="64" x14ac:dyDescent="0.2">
      <c r="A1244" s="20">
        <v>1848</v>
      </c>
      <c r="B1244" s="21" t="s">
        <v>6592</v>
      </c>
      <c r="C1244" s="21" t="s">
        <v>4197</v>
      </c>
      <c r="D1244" s="21" t="s">
        <v>6593</v>
      </c>
      <c r="E1244" s="21" t="s">
        <v>108</v>
      </c>
      <c r="F1244" s="21" t="s">
        <v>9</v>
      </c>
      <c r="G1244" s="21" t="s">
        <v>6594</v>
      </c>
      <c r="H1244" s="21" t="s">
        <v>47</v>
      </c>
      <c r="I1244" s="21" t="s">
        <v>413</v>
      </c>
      <c r="J1244" s="20">
        <v>1523</v>
      </c>
      <c r="K1244" s="22" t="s">
        <v>6595</v>
      </c>
      <c r="L1244" s="21" t="s">
        <v>16</v>
      </c>
      <c r="N1244" s="29" t="s">
        <v>7269</v>
      </c>
      <c r="O1244" s="21" t="s">
        <v>6596</v>
      </c>
      <c r="P1244" s="21" t="s">
        <v>6597</v>
      </c>
      <c r="Q1244" s="21"/>
    </row>
    <row r="1245" spans="1:17" s="18" customFormat="1" ht="64" x14ac:dyDescent="0.2">
      <c r="A1245" s="20">
        <v>956</v>
      </c>
      <c r="B1245" s="21" t="s">
        <v>5930</v>
      </c>
      <c r="C1245" s="21" t="s">
        <v>5026</v>
      </c>
      <c r="D1245" s="21" t="s">
        <v>1521</v>
      </c>
      <c r="E1245" s="21" t="s">
        <v>1522</v>
      </c>
      <c r="F1245" s="21" t="s">
        <v>9</v>
      </c>
      <c r="G1245" s="21" t="s">
        <v>1523</v>
      </c>
      <c r="H1245" s="21" t="s">
        <v>47</v>
      </c>
      <c r="I1245" s="21" t="s">
        <v>432</v>
      </c>
      <c r="J1245" s="20">
        <v>1523</v>
      </c>
      <c r="K1245" s="22" t="s">
        <v>1525</v>
      </c>
      <c r="L1245" s="21" t="s">
        <v>16</v>
      </c>
      <c r="N1245" s="29" t="s">
        <v>7270</v>
      </c>
      <c r="O1245" s="21" t="s">
        <v>1526</v>
      </c>
      <c r="P1245" s="21" t="s">
        <v>1524</v>
      </c>
      <c r="Q1245" s="21"/>
    </row>
    <row r="1246" spans="1:17" s="18" customFormat="1" ht="32" x14ac:dyDescent="0.2">
      <c r="A1246" s="20">
        <v>631</v>
      </c>
      <c r="B1246" s="21" t="s">
        <v>4234</v>
      </c>
      <c r="C1246" s="21" t="s">
        <v>4405</v>
      </c>
      <c r="D1246" s="21" t="s">
        <v>795</v>
      </c>
      <c r="E1246" s="21" t="s">
        <v>1408</v>
      </c>
      <c r="F1246" s="21" t="s">
        <v>9</v>
      </c>
      <c r="G1246" s="21" t="s">
        <v>22</v>
      </c>
      <c r="H1246" s="21" t="s">
        <v>11</v>
      </c>
      <c r="J1246" s="20">
        <v>1523</v>
      </c>
      <c r="K1246" s="22" t="s">
        <v>1410</v>
      </c>
      <c r="L1246" s="21" t="s">
        <v>24</v>
      </c>
      <c r="N1246" s="29" t="s">
        <v>7271</v>
      </c>
      <c r="O1246" s="21" t="s">
        <v>1411</v>
      </c>
      <c r="P1246" s="21" t="s">
        <v>1409</v>
      </c>
      <c r="Q1246" s="21"/>
    </row>
    <row r="1247" spans="1:17" s="18" customFormat="1" ht="126" x14ac:dyDescent="0.2">
      <c r="A1247" s="20">
        <v>959</v>
      </c>
      <c r="B1247" s="21" t="s">
        <v>5903</v>
      </c>
      <c r="C1247" s="21" t="s">
        <v>4262</v>
      </c>
      <c r="D1247" s="21" t="s">
        <v>1404</v>
      </c>
      <c r="E1247" s="21" t="s">
        <v>265</v>
      </c>
      <c r="F1247" s="21" t="s">
        <v>9</v>
      </c>
      <c r="G1247" s="21" t="s">
        <v>8222</v>
      </c>
      <c r="H1247" s="21" t="s">
        <v>11</v>
      </c>
      <c r="J1247" s="20">
        <v>1523</v>
      </c>
      <c r="K1247" s="22" t="s">
        <v>1406</v>
      </c>
      <c r="L1247" s="21" t="s">
        <v>8</v>
      </c>
      <c r="M1247" s="21"/>
      <c r="N1247" s="29" t="s">
        <v>7272</v>
      </c>
      <c r="O1247" s="21" t="s">
        <v>1407</v>
      </c>
      <c r="P1247" s="21" t="s">
        <v>1405</v>
      </c>
      <c r="Q1247" s="21"/>
    </row>
    <row r="1248" spans="1:17" s="18" customFormat="1" ht="32" x14ac:dyDescent="0.2">
      <c r="A1248" s="20">
        <v>632</v>
      </c>
      <c r="B1248" s="21" t="s">
        <v>6450</v>
      </c>
      <c r="C1248" s="21" t="s">
        <v>4195</v>
      </c>
      <c r="D1248" s="21" t="s">
        <v>67</v>
      </c>
      <c r="E1248" s="21" t="s">
        <v>1737</v>
      </c>
      <c r="F1248" s="21" t="s">
        <v>9</v>
      </c>
      <c r="G1248" s="21" t="s">
        <v>22</v>
      </c>
      <c r="H1248" s="21" t="s">
        <v>11</v>
      </c>
      <c r="J1248" s="20">
        <v>1523</v>
      </c>
      <c r="K1248" s="22" t="s">
        <v>3681</v>
      </c>
      <c r="N1248" s="29" t="s">
        <v>7273</v>
      </c>
      <c r="O1248" s="21" t="s">
        <v>1411</v>
      </c>
      <c r="P1248" s="21" t="s">
        <v>3680</v>
      </c>
      <c r="Q1248" s="21"/>
    </row>
    <row r="1249" spans="1:17" s="18" customFormat="1" ht="32" x14ac:dyDescent="0.2">
      <c r="A1249" s="20">
        <v>633</v>
      </c>
      <c r="B1249" s="21" t="s">
        <v>6213</v>
      </c>
      <c r="C1249" s="21" t="s">
        <v>4232</v>
      </c>
      <c r="D1249" s="21" t="s">
        <v>1231</v>
      </c>
      <c r="E1249" s="21" t="s">
        <v>643</v>
      </c>
      <c r="F1249" s="21" t="s">
        <v>9</v>
      </c>
      <c r="G1249" s="21" t="s">
        <v>22</v>
      </c>
      <c r="H1249" s="21" t="s">
        <v>11</v>
      </c>
      <c r="J1249" s="20">
        <v>1523</v>
      </c>
      <c r="K1249" s="22" t="s">
        <v>2682</v>
      </c>
      <c r="L1249" s="21" t="s">
        <v>8</v>
      </c>
      <c r="N1249" s="29" t="s">
        <v>7274</v>
      </c>
      <c r="O1249" s="21" t="s">
        <v>1411</v>
      </c>
      <c r="P1249" s="21" t="s">
        <v>2681</v>
      </c>
      <c r="Q1249" s="21"/>
    </row>
    <row r="1250" spans="1:17" s="18" customFormat="1" ht="42" x14ac:dyDescent="0.2">
      <c r="A1250" s="20">
        <v>295</v>
      </c>
      <c r="B1250" s="21" t="s">
        <v>5344</v>
      </c>
      <c r="C1250" s="21" t="s">
        <v>5345</v>
      </c>
      <c r="D1250" s="21" t="s">
        <v>232</v>
      </c>
      <c r="F1250" s="21" t="s">
        <v>9</v>
      </c>
      <c r="G1250" s="21" t="s">
        <v>59</v>
      </c>
      <c r="H1250" s="21" t="s">
        <v>11</v>
      </c>
      <c r="J1250" s="20">
        <v>1523</v>
      </c>
      <c r="K1250" s="22" t="s">
        <v>234</v>
      </c>
      <c r="L1250" s="21" t="s">
        <v>8</v>
      </c>
      <c r="N1250" s="29" t="s">
        <v>7275</v>
      </c>
      <c r="O1250" s="21" t="s">
        <v>235</v>
      </c>
      <c r="P1250" s="21" t="s">
        <v>233</v>
      </c>
      <c r="Q1250" s="21"/>
    </row>
    <row r="1251" spans="1:17" s="18" customFormat="1" ht="48" x14ac:dyDescent="0.2">
      <c r="A1251" s="20">
        <v>634</v>
      </c>
      <c r="B1251" s="21" t="s">
        <v>5347</v>
      </c>
      <c r="C1251" s="21" t="s">
        <v>4197</v>
      </c>
      <c r="D1251" s="21" t="s">
        <v>285</v>
      </c>
      <c r="E1251" s="21" t="s">
        <v>385</v>
      </c>
      <c r="F1251" s="21" t="s">
        <v>9</v>
      </c>
      <c r="G1251" s="21" t="s">
        <v>22</v>
      </c>
      <c r="H1251" s="21" t="s">
        <v>11</v>
      </c>
      <c r="J1251" s="20">
        <v>1523</v>
      </c>
      <c r="K1251" s="22" t="s">
        <v>1889</v>
      </c>
      <c r="L1251" s="21" t="s">
        <v>38</v>
      </c>
      <c r="N1251" s="29" t="s">
        <v>7276</v>
      </c>
      <c r="O1251" s="21" t="s">
        <v>1411</v>
      </c>
      <c r="P1251" s="21" t="s">
        <v>1888</v>
      </c>
    </row>
    <row r="1252" spans="1:17" s="18" customFormat="1" ht="98" x14ac:dyDescent="0.2">
      <c r="A1252" s="20">
        <v>1300</v>
      </c>
      <c r="B1252" s="21" t="s">
        <v>6466</v>
      </c>
      <c r="C1252" s="21" t="s">
        <v>4661</v>
      </c>
      <c r="D1252" s="21" t="s">
        <v>67</v>
      </c>
      <c r="F1252" s="21" t="s">
        <v>335</v>
      </c>
      <c r="G1252" s="21" t="s">
        <v>250</v>
      </c>
      <c r="H1252" s="21" t="s">
        <v>11</v>
      </c>
      <c r="J1252" s="20">
        <v>1523</v>
      </c>
      <c r="N1252" s="29" t="s">
        <v>8041</v>
      </c>
      <c r="O1252" s="21" t="s">
        <v>3742</v>
      </c>
      <c r="P1252" s="21" t="s">
        <v>3741</v>
      </c>
    </row>
    <row r="1253" spans="1:17" s="18" customFormat="1" ht="70" x14ac:dyDescent="0.2">
      <c r="A1253" s="20">
        <v>1601</v>
      </c>
      <c r="B1253" s="21" t="s">
        <v>6151</v>
      </c>
      <c r="C1253" s="21" t="s">
        <v>4283</v>
      </c>
      <c r="F1253" s="21" t="s">
        <v>9</v>
      </c>
      <c r="G1253" s="21" t="s">
        <v>5349</v>
      </c>
      <c r="H1253" s="21" t="s">
        <v>439</v>
      </c>
      <c r="J1253" s="20">
        <v>1523</v>
      </c>
      <c r="L1253" s="21" t="s">
        <v>8</v>
      </c>
      <c r="N1253" s="29" t="s">
        <v>8485</v>
      </c>
      <c r="O1253" s="42" t="s">
        <v>8091</v>
      </c>
      <c r="P1253" s="21" t="s">
        <v>5350</v>
      </c>
      <c r="Q1253" s="21"/>
    </row>
    <row r="1254" spans="1:17" s="18" customFormat="1" ht="32" x14ac:dyDescent="0.2">
      <c r="A1254" s="20">
        <v>635</v>
      </c>
      <c r="B1254" s="21" t="s">
        <v>4733</v>
      </c>
      <c r="C1254" s="21" t="s">
        <v>4310</v>
      </c>
      <c r="D1254" s="21" t="s">
        <v>4080</v>
      </c>
      <c r="E1254" s="21" t="s">
        <v>307</v>
      </c>
      <c r="F1254" s="21" t="s">
        <v>9</v>
      </c>
      <c r="G1254" s="21" t="s">
        <v>22</v>
      </c>
      <c r="H1254" s="21" t="s">
        <v>11</v>
      </c>
      <c r="J1254" s="20">
        <v>1524</v>
      </c>
      <c r="K1254" s="22" t="s">
        <v>4082</v>
      </c>
      <c r="L1254" s="21" t="s">
        <v>8</v>
      </c>
      <c r="N1254" s="29" t="s">
        <v>7278</v>
      </c>
      <c r="O1254" s="21" t="s">
        <v>4083</v>
      </c>
      <c r="P1254" s="21" t="s">
        <v>4081</v>
      </c>
      <c r="Q1254" s="21"/>
    </row>
    <row r="1255" spans="1:17" s="18" customFormat="1" ht="32" x14ac:dyDescent="0.2">
      <c r="A1255" s="20">
        <v>638</v>
      </c>
      <c r="B1255" s="21" t="s">
        <v>4978</v>
      </c>
      <c r="C1255" s="21" t="s">
        <v>4197</v>
      </c>
      <c r="D1255" s="21" t="s">
        <v>2321</v>
      </c>
      <c r="E1255" s="21" t="s">
        <v>13</v>
      </c>
      <c r="F1255" s="21" t="s">
        <v>9</v>
      </c>
      <c r="G1255" s="21" t="s">
        <v>22</v>
      </c>
      <c r="H1255" s="21" t="s">
        <v>11</v>
      </c>
      <c r="J1255" s="20">
        <v>1524</v>
      </c>
      <c r="K1255" s="22" t="s">
        <v>2067</v>
      </c>
      <c r="L1255" s="21" t="s">
        <v>24</v>
      </c>
      <c r="N1255" s="29" t="s">
        <v>7279</v>
      </c>
      <c r="O1255" s="21" t="s">
        <v>201</v>
      </c>
      <c r="P1255" s="21" t="s">
        <v>2322</v>
      </c>
      <c r="Q1255" s="21"/>
    </row>
    <row r="1256" spans="1:17" s="18" customFormat="1" ht="32" x14ac:dyDescent="0.2">
      <c r="A1256" s="20">
        <v>639</v>
      </c>
      <c r="B1256" s="21" t="s">
        <v>5115</v>
      </c>
      <c r="C1256" s="21" t="s">
        <v>4195</v>
      </c>
      <c r="D1256" s="21" t="s">
        <v>2065</v>
      </c>
      <c r="E1256" s="21" t="s">
        <v>697</v>
      </c>
      <c r="F1256" s="21" t="s">
        <v>9</v>
      </c>
      <c r="G1256" s="21" t="s">
        <v>22</v>
      </c>
      <c r="H1256" s="21" t="s">
        <v>11</v>
      </c>
      <c r="J1256" s="20">
        <v>1524</v>
      </c>
      <c r="K1256" s="22" t="s">
        <v>2067</v>
      </c>
      <c r="L1256" s="21" t="s">
        <v>24</v>
      </c>
      <c r="N1256" s="29" t="s">
        <v>7280</v>
      </c>
      <c r="O1256" s="21" t="s">
        <v>201</v>
      </c>
      <c r="P1256" s="21" t="s">
        <v>2066</v>
      </c>
      <c r="Q1256" s="21"/>
    </row>
    <row r="1257" spans="1:17" s="18" customFormat="1" ht="32" x14ac:dyDescent="0.2">
      <c r="A1257" s="20">
        <v>640</v>
      </c>
      <c r="B1257" s="21" t="s">
        <v>6148</v>
      </c>
      <c r="C1257" s="21" t="s">
        <v>4232</v>
      </c>
      <c r="D1257" s="21" t="s">
        <v>2417</v>
      </c>
      <c r="E1257" s="21" t="s">
        <v>286</v>
      </c>
      <c r="F1257" s="21" t="s">
        <v>9</v>
      </c>
      <c r="G1257" s="21" t="s">
        <v>22</v>
      </c>
      <c r="H1257" s="21" t="s">
        <v>11</v>
      </c>
      <c r="J1257" s="20">
        <v>1524</v>
      </c>
      <c r="K1257" s="22" t="s">
        <v>2419</v>
      </c>
      <c r="L1257" s="21" t="s">
        <v>8</v>
      </c>
      <c r="N1257" s="29" t="s">
        <v>8486</v>
      </c>
      <c r="O1257" s="21" t="s">
        <v>1700</v>
      </c>
      <c r="P1257" s="21" t="s">
        <v>2418</v>
      </c>
      <c r="Q1257" s="21"/>
    </row>
    <row r="1258" spans="1:17" s="18" customFormat="1" ht="32" x14ac:dyDescent="0.2">
      <c r="A1258" s="20">
        <v>641</v>
      </c>
      <c r="B1258" s="21" t="s">
        <v>6382</v>
      </c>
      <c r="C1258" s="21" t="s">
        <v>4589</v>
      </c>
      <c r="D1258" s="21" t="s">
        <v>3312</v>
      </c>
      <c r="E1258" s="21" t="s">
        <v>1785</v>
      </c>
      <c r="F1258" s="21" t="s">
        <v>9</v>
      </c>
      <c r="G1258" s="21" t="s">
        <v>22</v>
      </c>
      <c r="H1258" s="21" t="s">
        <v>11</v>
      </c>
      <c r="J1258" s="20">
        <v>1524</v>
      </c>
      <c r="K1258" s="22" t="s">
        <v>3314</v>
      </c>
      <c r="L1258" s="21" t="s">
        <v>24</v>
      </c>
      <c r="N1258" s="29" t="s">
        <v>7281</v>
      </c>
      <c r="O1258" s="21" t="s">
        <v>1700</v>
      </c>
      <c r="P1258" s="21" t="s">
        <v>3313</v>
      </c>
      <c r="Q1258" s="21"/>
    </row>
    <row r="1259" spans="1:17" s="18" customFormat="1" ht="70" x14ac:dyDescent="0.2">
      <c r="A1259" s="20">
        <v>986</v>
      </c>
      <c r="B1259" s="21" t="s">
        <v>5355</v>
      </c>
      <c r="C1259" s="21" t="s">
        <v>4197</v>
      </c>
      <c r="D1259" s="21" t="s">
        <v>2248</v>
      </c>
      <c r="E1259" s="21" t="s">
        <v>49</v>
      </c>
      <c r="F1259" s="21" t="s">
        <v>9</v>
      </c>
      <c r="G1259" s="21" t="s">
        <v>1045</v>
      </c>
      <c r="H1259" s="21" t="s">
        <v>47</v>
      </c>
      <c r="I1259" s="21" t="s">
        <v>296</v>
      </c>
      <c r="J1259" s="20">
        <v>1524</v>
      </c>
      <c r="K1259" s="22" t="s">
        <v>1047</v>
      </c>
      <c r="L1259" s="21" t="s">
        <v>8</v>
      </c>
      <c r="N1259" s="29" t="s">
        <v>8487</v>
      </c>
      <c r="O1259" s="21" t="s">
        <v>1048</v>
      </c>
      <c r="P1259" s="21" t="s">
        <v>1046</v>
      </c>
      <c r="Q1259" s="21"/>
    </row>
    <row r="1260" spans="1:17" s="18" customFormat="1" ht="70" x14ac:dyDescent="0.2">
      <c r="A1260" s="20">
        <v>987</v>
      </c>
      <c r="B1260" s="21" t="s">
        <v>5173</v>
      </c>
      <c r="C1260" s="21" t="s">
        <v>5160</v>
      </c>
      <c r="D1260" s="21" t="s">
        <v>1044</v>
      </c>
      <c r="E1260" s="21" t="s">
        <v>49</v>
      </c>
      <c r="F1260" s="21" t="s">
        <v>9</v>
      </c>
      <c r="G1260" s="21" t="s">
        <v>1045</v>
      </c>
      <c r="H1260" s="21" t="s">
        <v>47</v>
      </c>
      <c r="I1260" s="21" t="s">
        <v>296</v>
      </c>
      <c r="J1260" s="20">
        <v>1524</v>
      </c>
      <c r="K1260" s="22" t="s">
        <v>1047</v>
      </c>
      <c r="L1260" s="21" t="s">
        <v>8</v>
      </c>
      <c r="N1260" s="29" t="s">
        <v>8487</v>
      </c>
      <c r="O1260" s="21" t="s">
        <v>1048</v>
      </c>
      <c r="P1260" s="21" t="s">
        <v>1046</v>
      </c>
      <c r="Q1260" s="21"/>
    </row>
    <row r="1261" spans="1:17" s="18" customFormat="1" ht="32" x14ac:dyDescent="0.2">
      <c r="A1261" s="20">
        <v>647</v>
      </c>
      <c r="B1261" s="21" t="s">
        <v>6001</v>
      </c>
      <c r="C1261" s="21" t="s">
        <v>5026</v>
      </c>
      <c r="D1261" s="21" t="s">
        <v>654</v>
      </c>
      <c r="E1261" s="21" t="s">
        <v>655</v>
      </c>
      <c r="F1261" s="21" t="s">
        <v>9</v>
      </c>
      <c r="G1261" s="21" t="s">
        <v>22</v>
      </c>
      <c r="H1261" s="21" t="s">
        <v>11</v>
      </c>
      <c r="J1261" s="20">
        <v>1524</v>
      </c>
      <c r="K1261" s="22" t="s">
        <v>1807</v>
      </c>
      <c r="L1261" s="21" t="s">
        <v>8</v>
      </c>
      <c r="N1261" s="29" t="s">
        <v>7282</v>
      </c>
      <c r="O1261" s="21" t="s">
        <v>1808</v>
      </c>
      <c r="P1261" s="21" t="s">
        <v>1806</v>
      </c>
    </row>
    <row r="1262" spans="1:17" s="18" customFormat="1" ht="48" x14ac:dyDescent="0.2">
      <c r="A1262" s="20">
        <v>642</v>
      </c>
      <c r="B1262" s="21" t="s">
        <v>6334</v>
      </c>
      <c r="C1262" s="21" t="s">
        <v>4195</v>
      </c>
      <c r="D1262" s="21" t="s">
        <v>3123</v>
      </c>
      <c r="E1262" s="21" t="s">
        <v>237</v>
      </c>
      <c r="F1262" s="21" t="s">
        <v>9</v>
      </c>
      <c r="G1262" s="21" t="s">
        <v>22</v>
      </c>
      <c r="H1262" s="21" t="s">
        <v>11</v>
      </c>
      <c r="J1262" s="20">
        <v>1524</v>
      </c>
      <c r="K1262" s="22" t="s">
        <v>1699</v>
      </c>
      <c r="L1262" s="21" t="s">
        <v>8</v>
      </c>
      <c r="N1262" s="29" t="s">
        <v>7283</v>
      </c>
      <c r="O1262" s="21" t="s">
        <v>1700</v>
      </c>
      <c r="P1262" s="21" t="s">
        <v>3124</v>
      </c>
    </row>
    <row r="1263" spans="1:17" s="18" customFormat="1" ht="48" x14ac:dyDescent="0.2">
      <c r="A1263" s="20">
        <v>643</v>
      </c>
      <c r="B1263" s="21" t="s">
        <v>4690</v>
      </c>
      <c r="C1263" s="21" t="s">
        <v>5020</v>
      </c>
      <c r="D1263" s="21" t="s">
        <v>2252</v>
      </c>
      <c r="E1263" s="21" t="s">
        <v>237</v>
      </c>
      <c r="F1263" s="21" t="s">
        <v>9</v>
      </c>
      <c r="G1263" s="21" t="s">
        <v>22</v>
      </c>
      <c r="H1263" s="21" t="s">
        <v>11</v>
      </c>
      <c r="J1263" s="20">
        <v>1524</v>
      </c>
      <c r="K1263" s="22" t="s">
        <v>1699</v>
      </c>
      <c r="L1263" s="21" t="s">
        <v>8</v>
      </c>
      <c r="N1263" s="29" t="s">
        <v>7285</v>
      </c>
      <c r="O1263" s="21" t="s">
        <v>1700</v>
      </c>
      <c r="P1263" s="21" t="s">
        <v>2253</v>
      </c>
      <c r="Q1263" s="21"/>
    </row>
    <row r="1264" spans="1:17" s="18" customFormat="1" ht="32" x14ac:dyDescent="0.2">
      <c r="A1264" s="20">
        <v>644</v>
      </c>
      <c r="B1264" s="21" t="s">
        <v>5176</v>
      </c>
      <c r="C1264" s="21" t="s">
        <v>4197</v>
      </c>
      <c r="D1264" s="21" t="s">
        <v>67</v>
      </c>
      <c r="E1264" s="21" t="s">
        <v>55</v>
      </c>
      <c r="F1264" s="21" t="s">
        <v>9</v>
      </c>
      <c r="G1264" s="21" t="s">
        <v>22</v>
      </c>
      <c r="H1264" s="21" t="s">
        <v>11</v>
      </c>
      <c r="J1264" s="20">
        <v>1524</v>
      </c>
      <c r="K1264" s="22" t="s">
        <v>1699</v>
      </c>
      <c r="L1264" s="21" t="s">
        <v>24</v>
      </c>
      <c r="N1264" s="29" t="s">
        <v>7286</v>
      </c>
      <c r="O1264" s="21" t="s">
        <v>1700</v>
      </c>
      <c r="P1264" s="21" t="s">
        <v>1698</v>
      </c>
      <c r="Q1264" s="21"/>
    </row>
    <row r="1265" spans="1:17" s="18" customFormat="1" ht="98" x14ac:dyDescent="0.2">
      <c r="A1265" s="20">
        <v>960</v>
      </c>
      <c r="B1265" s="21" t="s">
        <v>6135</v>
      </c>
      <c r="C1265" s="21" t="s">
        <v>4246</v>
      </c>
      <c r="D1265" s="21" t="s">
        <v>805</v>
      </c>
      <c r="E1265" s="21" t="s">
        <v>49</v>
      </c>
      <c r="F1265" s="21" t="s">
        <v>9</v>
      </c>
      <c r="G1265" s="21" t="s">
        <v>8222</v>
      </c>
      <c r="H1265" s="21" t="s">
        <v>11</v>
      </c>
      <c r="J1265" s="20">
        <v>1524</v>
      </c>
      <c r="K1265" s="22" t="s">
        <v>1699</v>
      </c>
      <c r="L1265" s="21" t="s">
        <v>8</v>
      </c>
      <c r="N1265" s="29" t="s">
        <v>7284</v>
      </c>
      <c r="O1265" s="21" t="s">
        <v>2367</v>
      </c>
      <c r="P1265" s="21" t="s">
        <v>2366</v>
      </c>
      <c r="Q1265" s="21"/>
    </row>
    <row r="1266" spans="1:17" s="18" customFormat="1" ht="64" x14ac:dyDescent="0.2">
      <c r="A1266" s="20">
        <v>957</v>
      </c>
      <c r="B1266" s="21" t="s">
        <v>6260</v>
      </c>
      <c r="C1266" s="21" t="s">
        <v>4195</v>
      </c>
      <c r="D1266" s="21" t="s">
        <v>2841</v>
      </c>
      <c r="E1266" s="21" t="s">
        <v>265</v>
      </c>
      <c r="F1266" s="21" t="s">
        <v>9</v>
      </c>
      <c r="G1266" s="21" t="s">
        <v>2842</v>
      </c>
      <c r="H1266" s="21" t="s">
        <v>47</v>
      </c>
      <c r="I1266" s="21" t="s">
        <v>774</v>
      </c>
      <c r="J1266" s="20">
        <v>1524</v>
      </c>
      <c r="K1266" s="22" t="s">
        <v>2844</v>
      </c>
      <c r="L1266" s="21" t="s">
        <v>16</v>
      </c>
      <c r="N1266" s="29" t="s">
        <v>8307</v>
      </c>
      <c r="O1266" s="21" t="s">
        <v>2845</v>
      </c>
      <c r="P1266" s="21" t="s">
        <v>2843</v>
      </c>
      <c r="Q1266" s="21"/>
    </row>
    <row r="1267" spans="1:17" s="18" customFormat="1" ht="48" x14ac:dyDescent="0.2">
      <c r="A1267" s="20">
        <v>648</v>
      </c>
      <c r="B1267" s="21" t="s">
        <v>6070</v>
      </c>
      <c r="C1267" s="21" t="s">
        <v>4246</v>
      </c>
      <c r="D1267" s="21" t="s">
        <v>887</v>
      </c>
      <c r="E1267" s="21" t="s">
        <v>180</v>
      </c>
      <c r="F1267" s="21" t="s">
        <v>9</v>
      </c>
      <c r="G1267" s="21" t="s">
        <v>22</v>
      </c>
      <c r="H1267" s="21" t="s">
        <v>11</v>
      </c>
      <c r="J1267" s="20">
        <v>1524</v>
      </c>
      <c r="K1267" s="22" t="s">
        <v>2121</v>
      </c>
      <c r="L1267" s="21" t="s">
        <v>24</v>
      </c>
      <c r="N1267" s="29" t="s">
        <v>7287</v>
      </c>
      <c r="O1267" s="21" t="s">
        <v>1808</v>
      </c>
      <c r="P1267" s="21" t="s">
        <v>2120</v>
      </c>
      <c r="Q1267" s="21"/>
    </row>
    <row r="1268" spans="1:17" s="18" customFormat="1" ht="48" x14ac:dyDescent="0.2">
      <c r="A1268" s="20">
        <v>649</v>
      </c>
      <c r="B1268" s="21" t="s">
        <v>5353</v>
      </c>
      <c r="C1268" s="21" t="s">
        <v>4197</v>
      </c>
      <c r="D1268" s="21" t="s">
        <v>3181</v>
      </c>
      <c r="E1268" s="21" t="s">
        <v>265</v>
      </c>
      <c r="F1268" s="21" t="s">
        <v>9</v>
      </c>
      <c r="G1268" s="21" t="s">
        <v>22</v>
      </c>
      <c r="H1268" s="21" t="s">
        <v>11</v>
      </c>
      <c r="J1268" s="20">
        <v>1524</v>
      </c>
      <c r="K1268" s="22" t="s">
        <v>3021</v>
      </c>
      <c r="L1268" s="21" t="s">
        <v>8</v>
      </c>
      <c r="N1268" s="29" t="s">
        <v>7288</v>
      </c>
      <c r="O1268" s="21" t="s">
        <v>1808</v>
      </c>
      <c r="P1268" s="21" t="s">
        <v>3182</v>
      </c>
      <c r="Q1268" s="21"/>
    </row>
    <row r="1269" spans="1:17" s="18" customFormat="1" ht="48" x14ac:dyDescent="0.2">
      <c r="A1269" s="20">
        <v>650</v>
      </c>
      <c r="B1269" s="21" t="s">
        <v>6314</v>
      </c>
      <c r="C1269" s="21" t="s">
        <v>4262</v>
      </c>
      <c r="D1269" s="21" t="s">
        <v>3019</v>
      </c>
      <c r="E1269" s="21" t="s">
        <v>237</v>
      </c>
      <c r="F1269" s="21" t="s">
        <v>9</v>
      </c>
      <c r="G1269" s="21" t="s">
        <v>22</v>
      </c>
      <c r="H1269" s="21" t="s">
        <v>11</v>
      </c>
      <c r="J1269" s="20">
        <v>1524</v>
      </c>
      <c r="K1269" s="22" t="s">
        <v>3021</v>
      </c>
      <c r="L1269" s="21" t="s">
        <v>8</v>
      </c>
      <c r="N1269" s="29" t="s">
        <v>7289</v>
      </c>
      <c r="O1269" s="21" t="s">
        <v>608</v>
      </c>
      <c r="P1269" s="21" t="s">
        <v>3020</v>
      </c>
      <c r="Q1269" s="21"/>
    </row>
    <row r="1270" spans="1:17" s="18" customFormat="1" ht="126" x14ac:dyDescent="0.2">
      <c r="A1270" s="20">
        <v>962</v>
      </c>
      <c r="B1270" s="21" t="s">
        <v>6266</v>
      </c>
      <c r="C1270" s="21" t="s">
        <v>5026</v>
      </c>
      <c r="D1270" s="21" t="s">
        <v>2851</v>
      </c>
      <c r="E1270" s="21" t="s">
        <v>237</v>
      </c>
      <c r="F1270" s="21" t="s">
        <v>9</v>
      </c>
      <c r="G1270" s="21" t="s">
        <v>2852</v>
      </c>
      <c r="H1270" s="62" t="s">
        <v>4458</v>
      </c>
      <c r="J1270" s="20">
        <v>1524</v>
      </c>
      <c r="K1270" s="22" t="s">
        <v>2854</v>
      </c>
      <c r="L1270" s="21" t="s">
        <v>8</v>
      </c>
      <c r="N1270" s="29" t="s">
        <v>7290</v>
      </c>
      <c r="O1270" s="21" t="s">
        <v>2855</v>
      </c>
      <c r="P1270" s="21" t="s">
        <v>2853</v>
      </c>
    </row>
    <row r="1271" spans="1:17" s="18" customFormat="1" ht="56" x14ac:dyDescent="0.2">
      <c r="A1271" s="20">
        <v>296</v>
      </c>
      <c r="B1271" s="21" t="s">
        <v>5351</v>
      </c>
      <c r="C1271" s="21" t="s">
        <v>5352</v>
      </c>
      <c r="D1271" s="21" t="s">
        <v>232</v>
      </c>
      <c r="F1271" s="21" t="s">
        <v>9</v>
      </c>
      <c r="G1271" s="21" t="s">
        <v>59</v>
      </c>
      <c r="H1271" s="21" t="s">
        <v>11</v>
      </c>
      <c r="J1271" s="20">
        <v>1524</v>
      </c>
      <c r="K1271" s="22" t="s">
        <v>1007</v>
      </c>
      <c r="L1271" s="21" t="s">
        <v>8</v>
      </c>
      <c r="N1271" s="29" t="s">
        <v>7291</v>
      </c>
      <c r="O1271" s="21" t="s">
        <v>235</v>
      </c>
      <c r="P1271" s="21" t="s">
        <v>1006</v>
      </c>
      <c r="Q1271" s="21"/>
    </row>
    <row r="1272" spans="1:17" s="18" customFormat="1" ht="128" x14ac:dyDescent="0.2">
      <c r="A1272" s="20">
        <v>965</v>
      </c>
      <c r="B1272" s="21" t="s">
        <v>6401</v>
      </c>
      <c r="C1272" s="21" t="s">
        <v>4195</v>
      </c>
      <c r="D1272" s="21" t="s">
        <v>7292</v>
      </c>
      <c r="E1272" s="21" t="s">
        <v>237</v>
      </c>
      <c r="F1272" s="21" t="s">
        <v>9</v>
      </c>
      <c r="G1272" s="21" t="s">
        <v>3453</v>
      </c>
      <c r="H1272" s="21" t="s">
        <v>47</v>
      </c>
      <c r="I1272" s="21" t="s">
        <v>87</v>
      </c>
      <c r="J1272" s="20">
        <v>1524</v>
      </c>
      <c r="K1272" s="22" t="s">
        <v>3455</v>
      </c>
      <c r="L1272" s="21" t="s">
        <v>8</v>
      </c>
      <c r="N1272" s="29" t="s">
        <v>8308</v>
      </c>
      <c r="O1272" s="21" t="s">
        <v>3456</v>
      </c>
      <c r="P1272" s="21" t="s">
        <v>3454</v>
      </c>
      <c r="Q1272" s="21"/>
    </row>
    <row r="1273" spans="1:17" s="18" customFormat="1" ht="32" x14ac:dyDescent="0.2">
      <c r="A1273" s="20">
        <v>651</v>
      </c>
      <c r="B1273" s="21" t="s">
        <v>6516</v>
      </c>
      <c r="C1273" s="21" t="s">
        <v>4246</v>
      </c>
      <c r="D1273" s="21" t="s">
        <v>67</v>
      </c>
      <c r="E1273" s="21" t="s">
        <v>1737</v>
      </c>
      <c r="F1273" s="21" t="s">
        <v>9</v>
      </c>
      <c r="G1273" s="21" t="s">
        <v>22</v>
      </c>
      <c r="H1273" s="21" t="s">
        <v>11</v>
      </c>
      <c r="J1273" s="20">
        <v>1524</v>
      </c>
      <c r="K1273" s="22" t="s">
        <v>3953</v>
      </c>
      <c r="L1273" s="21" t="s">
        <v>24</v>
      </c>
      <c r="N1273" s="29" t="s">
        <v>7293</v>
      </c>
      <c r="O1273" s="21" t="s">
        <v>608</v>
      </c>
      <c r="P1273" s="21" t="s">
        <v>3952</v>
      </c>
      <c r="Q1273" s="21"/>
    </row>
    <row r="1274" spans="1:17" s="18" customFormat="1" ht="32" x14ac:dyDescent="0.2">
      <c r="A1274" s="20">
        <v>652</v>
      </c>
      <c r="B1274" s="21" t="s">
        <v>5354</v>
      </c>
      <c r="C1274" s="21" t="s">
        <v>4197</v>
      </c>
      <c r="D1274" s="21" t="s">
        <v>1576</v>
      </c>
      <c r="E1274" s="21" t="s">
        <v>79</v>
      </c>
      <c r="F1274" s="21" t="s">
        <v>9</v>
      </c>
      <c r="G1274" s="21" t="s">
        <v>22</v>
      </c>
      <c r="H1274" s="21" t="s">
        <v>11</v>
      </c>
      <c r="J1274" s="20">
        <v>1524</v>
      </c>
      <c r="K1274" s="22" t="s">
        <v>1578</v>
      </c>
      <c r="L1274" s="21" t="s">
        <v>24</v>
      </c>
      <c r="N1274" s="29" t="s">
        <v>7294</v>
      </c>
      <c r="O1274" s="21" t="s">
        <v>608</v>
      </c>
      <c r="P1274" s="21" t="s">
        <v>1577</v>
      </c>
      <c r="Q1274" s="21"/>
    </row>
    <row r="1275" spans="1:17" s="18" customFormat="1" ht="32" x14ac:dyDescent="0.2">
      <c r="A1275" s="20">
        <v>653</v>
      </c>
      <c r="B1275" s="21" t="s">
        <v>5962</v>
      </c>
      <c r="C1275" s="21" t="s">
        <v>4232</v>
      </c>
      <c r="D1275" s="21" t="s">
        <v>173</v>
      </c>
      <c r="E1275" s="21" t="s">
        <v>13</v>
      </c>
      <c r="F1275" s="21" t="s">
        <v>9</v>
      </c>
      <c r="G1275" s="21" t="s">
        <v>22</v>
      </c>
      <c r="H1275" s="21" t="s">
        <v>11</v>
      </c>
      <c r="J1275" s="20">
        <v>1524</v>
      </c>
      <c r="K1275" s="22" t="s">
        <v>1578</v>
      </c>
      <c r="L1275" s="21" t="s">
        <v>24</v>
      </c>
      <c r="N1275" s="29" t="s">
        <v>7295</v>
      </c>
      <c r="O1275" s="21" t="s">
        <v>608</v>
      </c>
      <c r="P1275" s="21" t="s">
        <v>1650</v>
      </c>
      <c r="Q1275" s="21"/>
    </row>
    <row r="1276" spans="1:17" s="18" customFormat="1" ht="112" x14ac:dyDescent="0.2">
      <c r="A1276" s="20">
        <v>1289</v>
      </c>
      <c r="B1276" s="21" t="s">
        <v>6388</v>
      </c>
      <c r="C1276" s="21" t="s">
        <v>4766</v>
      </c>
      <c r="D1276" s="21" t="s">
        <v>3405</v>
      </c>
      <c r="E1276" s="21" t="s">
        <v>3406</v>
      </c>
      <c r="F1276" s="21" t="s">
        <v>9</v>
      </c>
      <c r="G1276" s="21" t="s">
        <v>8222</v>
      </c>
      <c r="H1276" s="21" t="s">
        <v>11</v>
      </c>
      <c r="J1276" s="20">
        <v>1524</v>
      </c>
      <c r="N1276" s="29" t="s">
        <v>7277</v>
      </c>
      <c r="O1276" s="21" t="s">
        <v>3408</v>
      </c>
      <c r="P1276" s="21" t="s">
        <v>3407</v>
      </c>
      <c r="Q1276" s="21"/>
    </row>
    <row r="1277" spans="1:17" s="18" customFormat="1" ht="32" x14ac:dyDescent="0.2">
      <c r="A1277" s="20">
        <v>654</v>
      </c>
      <c r="B1277" s="21" t="s">
        <v>5356</v>
      </c>
      <c r="C1277" s="21" t="s">
        <v>4246</v>
      </c>
      <c r="D1277" s="21" t="s">
        <v>604</v>
      </c>
      <c r="E1277" s="21" t="s">
        <v>605</v>
      </c>
      <c r="F1277" s="21" t="s">
        <v>9</v>
      </c>
      <c r="G1277" s="21" t="s">
        <v>22</v>
      </c>
      <c r="H1277" s="21" t="s">
        <v>11</v>
      </c>
      <c r="J1277" s="20">
        <v>1525</v>
      </c>
      <c r="K1277" s="22" t="s">
        <v>607</v>
      </c>
      <c r="L1277" s="21" t="s">
        <v>38</v>
      </c>
      <c r="N1277" s="29" t="s">
        <v>7307</v>
      </c>
      <c r="O1277" s="21" t="s">
        <v>608</v>
      </c>
      <c r="P1277" s="21" t="s">
        <v>606</v>
      </c>
      <c r="Q1277" s="21"/>
    </row>
    <row r="1278" spans="1:17" s="18" customFormat="1" ht="98" x14ac:dyDescent="0.2">
      <c r="A1278" s="20">
        <v>982</v>
      </c>
      <c r="B1278" s="21" t="s">
        <v>6155</v>
      </c>
      <c r="C1278" s="21" t="s">
        <v>6156</v>
      </c>
      <c r="D1278" s="21" t="s">
        <v>320</v>
      </c>
      <c r="E1278" s="21" t="s">
        <v>49</v>
      </c>
      <c r="F1278" s="21" t="s">
        <v>9</v>
      </c>
      <c r="G1278" s="21" t="s">
        <v>5332</v>
      </c>
      <c r="H1278" s="21" t="s">
        <v>11</v>
      </c>
      <c r="J1278" s="20">
        <v>1525</v>
      </c>
      <c r="K1278" s="22" t="s">
        <v>2452</v>
      </c>
      <c r="L1278" s="21" t="s">
        <v>8</v>
      </c>
      <c r="N1278" s="29" t="s">
        <v>7308</v>
      </c>
      <c r="O1278" s="21" t="s">
        <v>2453</v>
      </c>
      <c r="P1278" s="21" t="s">
        <v>2451</v>
      </c>
      <c r="Q1278" s="21"/>
    </row>
    <row r="1279" spans="1:17" s="18" customFormat="1" ht="70" x14ac:dyDescent="0.2">
      <c r="A1279" s="20">
        <v>961</v>
      </c>
      <c r="B1279" s="21" t="s">
        <v>5999</v>
      </c>
      <c r="C1279" s="21" t="s">
        <v>4195</v>
      </c>
      <c r="D1279" s="21" t="s">
        <v>1795</v>
      </c>
      <c r="F1279" s="21" t="s">
        <v>9</v>
      </c>
      <c r="G1279" s="21" t="s">
        <v>8222</v>
      </c>
      <c r="H1279" s="21" t="s">
        <v>11</v>
      </c>
      <c r="J1279" s="20">
        <v>1525</v>
      </c>
      <c r="K1279" s="22" t="s">
        <v>1797</v>
      </c>
      <c r="L1279" s="21" t="s">
        <v>8</v>
      </c>
      <c r="N1279" s="29" t="s">
        <v>7309</v>
      </c>
      <c r="O1279" s="21" t="s">
        <v>1798</v>
      </c>
      <c r="P1279" s="21" t="s">
        <v>1796</v>
      </c>
      <c r="Q1279" s="21"/>
    </row>
    <row r="1280" spans="1:17" s="18" customFormat="1" ht="32" x14ac:dyDescent="0.2">
      <c r="A1280" s="20">
        <v>655</v>
      </c>
      <c r="B1280" s="21" t="s">
        <v>4241</v>
      </c>
      <c r="C1280" s="21" t="s">
        <v>4283</v>
      </c>
      <c r="D1280" s="21" t="s">
        <v>3383</v>
      </c>
      <c r="E1280" s="21" t="s">
        <v>237</v>
      </c>
      <c r="F1280" s="21" t="s">
        <v>9</v>
      </c>
      <c r="G1280" s="21" t="s">
        <v>22</v>
      </c>
      <c r="H1280" s="21" t="s">
        <v>11</v>
      </c>
      <c r="J1280" s="20">
        <v>1525</v>
      </c>
      <c r="K1280" s="22" t="s">
        <v>3385</v>
      </c>
      <c r="L1280" s="21" t="s">
        <v>8</v>
      </c>
      <c r="N1280" s="29" t="s">
        <v>7310</v>
      </c>
      <c r="O1280" s="21" t="s">
        <v>1452</v>
      </c>
      <c r="P1280" s="21" t="s">
        <v>3384</v>
      </c>
      <c r="Q1280" s="21"/>
    </row>
    <row r="1281" spans="1:17" s="18" customFormat="1" ht="32" x14ac:dyDescent="0.2">
      <c r="A1281" s="20">
        <v>657</v>
      </c>
      <c r="B1281" s="21" t="s">
        <v>4622</v>
      </c>
      <c r="C1281" s="21" t="s">
        <v>4854</v>
      </c>
      <c r="D1281" s="21" t="s">
        <v>3815</v>
      </c>
      <c r="E1281" s="21" t="s">
        <v>286</v>
      </c>
      <c r="F1281" s="21" t="s">
        <v>9</v>
      </c>
      <c r="G1281" s="21" t="s">
        <v>22</v>
      </c>
      <c r="H1281" s="21" t="s">
        <v>11</v>
      </c>
      <c r="J1281" s="20">
        <v>1525</v>
      </c>
      <c r="K1281" s="22" t="s">
        <v>3385</v>
      </c>
      <c r="N1281" s="29" t="s">
        <v>7311</v>
      </c>
      <c r="O1281" s="21" t="s">
        <v>1452</v>
      </c>
      <c r="P1281" s="21" t="s">
        <v>3816</v>
      </c>
      <c r="Q1281" s="21"/>
    </row>
    <row r="1282" spans="1:17" s="18" customFormat="1" ht="32" x14ac:dyDescent="0.2">
      <c r="A1282" s="20">
        <v>658</v>
      </c>
      <c r="B1282" s="21" t="s">
        <v>5913</v>
      </c>
      <c r="C1282" s="21" t="s">
        <v>4283</v>
      </c>
      <c r="D1282" s="21" t="s">
        <v>647</v>
      </c>
      <c r="E1282" s="21" t="s">
        <v>13</v>
      </c>
      <c r="F1282" s="21" t="s">
        <v>9</v>
      </c>
      <c r="G1282" s="21" t="s">
        <v>22</v>
      </c>
      <c r="H1282" s="21" t="s">
        <v>11</v>
      </c>
      <c r="J1282" s="20">
        <v>1525</v>
      </c>
      <c r="K1282" s="22" t="s">
        <v>1451</v>
      </c>
      <c r="L1282" s="21" t="s">
        <v>24</v>
      </c>
      <c r="N1282" s="29" t="s">
        <v>7312</v>
      </c>
      <c r="O1282" s="21" t="s">
        <v>1452</v>
      </c>
      <c r="P1282" s="21" t="s">
        <v>1450</v>
      </c>
      <c r="Q1282" s="21"/>
    </row>
    <row r="1283" spans="1:17" s="18" customFormat="1" ht="56" x14ac:dyDescent="0.2">
      <c r="A1283" s="20">
        <v>963</v>
      </c>
      <c r="B1283" s="21" t="s">
        <v>6282</v>
      </c>
      <c r="C1283" s="21" t="s">
        <v>4246</v>
      </c>
      <c r="D1283" s="21" t="s">
        <v>2929</v>
      </c>
      <c r="E1283" s="21" t="s">
        <v>2930</v>
      </c>
      <c r="F1283" s="21" t="s">
        <v>9</v>
      </c>
      <c r="G1283" s="21" t="s">
        <v>2931</v>
      </c>
      <c r="H1283" s="21" t="s">
        <v>47</v>
      </c>
      <c r="I1283" s="21" t="s">
        <v>420</v>
      </c>
      <c r="J1283" s="20">
        <v>1525</v>
      </c>
      <c r="K1283" s="22" t="s">
        <v>2933</v>
      </c>
      <c r="L1283" s="21" t="s">
        <v>16</v>
      </c>
      <c r="N1283" s="29" t="s">
        <v>7313</v>
      </c>
      <c r="O1283" s="21" t="s">
        <v>2934</v>
      </c>
      <c r="P1283" s="21" t="s">
        <v>2932</v>
      </c>
      <c r="Q1283" s="21"/>
    </row>
    <row r="1284" spans="1:17" s="18" customFormat="1" ht="32" x14ac:dyDescent="0.2">
      <c r="A1284" s="20">
        <v>659</v>
      </c>
      <c r="B1284" s="21" t="s">
        <v>6219</v>
      </c>
      <c r="C1284" s="21" t="s">
        <v>4195</v>
      </c>
      <c r="D1284" s="21" t="s">
        <v>2708</v>
      </c>
      <c r="E1284" s="21" t="s">
        <v>605</v>
      </c>
      <c r="F1284" s="21" t="s">
        <v>9</v>
      </c>
      <c r="G1284" s="21" t="s">
        <v>22</v>
      </c>
      <c r="H1284" s="21" t="s">
        <v>11</v>
      </c>
      <c r="J1284" s="20">
        <v>1525</v>
      </c>
      <c r="K1284" s="22" t="s">
        <v>2710</v>
      </c>
      <c r="L1284" s="21" t="s">
        <v>38</v>
      </c>
      <c r="N1284" s="29" t="s">
        <v>7314</v>
      </c>
      <c r="O1284" s="21" t="s">
        <v>1452</v>
      </c>
      <c r="P1284" s="21" t="s">
        <v>2709</v>
      </c>
      <c r="Q1284" s="21"/>
    </row>
    <row r="1285" spans="1:17" s="18" customFormat="1" ht="84" x14ac:dyDescent="0.2">
      <c r="A1285" s="20">
        <v>964</v>
      </c>
      <c r="B1285" s="21" t="s">
        <v>5359</v>
      </c>
      <c r="C1285" s="21" t="s">
        <v>4197</v>
      </c>
      <c r="D1285" s="21" t="s">
        <v>2925</v>
      </c>
      <c r="E1285" s="21" t="s">
        <v>286</v>
      </c>
      <c r="F1285" s="21" t="s">
        <v>9</v>
      </c>
      <c r="G1285" s="21" t="s">
        <v>8222</v>
      </c>
      <c r="H1285" s="21" t="s">
        <v>11</v>
      </c>
      <c r="J1285" s="20">
        <v>1525</v>
      </c>
      <c r="K1285" s="22" t="s">
        <v>2927</v>
      </c>
      <c r="L1285" s="21" t="s">
        <v>8</v>
      </c>
      <c r="N1285" s="29" t="s">
        <v>7315</v>
      </c>
      <c r="O1285" s="21" t="s">
        <v>2928</v>
      </c>
      <c r="P1285" s="21" t="s">
        <v>2926</v>
      </c>
      <c r="Q1285" s="21"/>
    </row>
    <row r="1286" spans="1:17" s="18" customFormat="1" ht="32" x14ac:dyDescent="0.2">
      <c r="A1286" s="20">
        <v>660</v>
      </c>
      <c r="B1286" s="21" t="s">
        <v>6393</v>
      </c>
      <c r="C1286" s="21" t="s">
        <v>4283</v>
      </c>
      <c r="D1286" s="21" t="s">
        <v>539</v>
      </c>
      <c r="E1286" s="21" t="s">
        <v>108</v>
      </c>
      <c r="F1286" s="21" t="s">
        <v>9</v>
      </c>
      <c r="G1286" s="21" t="s">
        <v>22</v>
      </c>
      <c r="H1286" s="21" t="s">
        <v>11</v>
      </c>
      <c r="J1286" s="20">
        <v>1525</v>
      </c>
      <c r="K1286" s="22" t="s">
        <v>3422</v>
      </c>
      <c r="L1286" s="21" t="s">
        <v>24</v>
      </c>
      <c r="N1286" s="29" t="s">
        <v>7316</v>
      </c>
      <c r="O1286" s="21" t="s">
        <v>92</v>
      </c>
      <c r="P1286" s="21" t="s">
        <v>3421</v>
      </c>
      <c r="Q1286" s="21"/>
    </row>
    <row r="1287" spans="1:17" s="18" customFormat="1" ht="210" x14ac:dyDescent="0.2">
      <c r="A1287" s="20">
        <v>1084</v>
      </c>
      <c r="B1287" s="21" t="s">
        <v>6409</v>
      </c>
      <c r="C1287" s="21" t="s">
        <v>4246</v>
      </c>
      <c r="D1287" s="21" t="s">
        <v>67</v>
      </c>
      <c r="E1287" s="21" t="s">
        <v>339</v>
      </c>
      <c r="F1287" s="21" t="s">
        <v>9</v>
      </c>
      <c r="G1287" s="21" t="s">
        <v>74</v>
      </c>
      <c r="H1287" s="21" t="s">
        <v>47</v>
      </c>
      <c r="I1287" s="21" t="s">
        <v>432</v>
      </c>
      <c r="J1287" s="20">
        <v>1525</v>
      </c>
      <c r="K1287" s="22" t="s">
        <v>3475</v>
      </c>
      <c r="L1287" s="21" t="s">
        <v>16</v>
      </c>
      <c r="N1287" s="29" t="s">
        <v>8522</v>
      </c>
      <c r="O1287" s="21" t="s">
        <v>3476</v>
      </c>
      <c r="P1287" s="21" t="s">
        <v>3474</v>
      </c>
      <c r="Q1287" s="21"/>
    </row>
    <row r="1288" spans="1:17" s="18" customFormat="1" ht="56" x14ac:dyDescent="0.2">
      <c r="A1288" s="20">
        <v>974</v>
      </c>
      <c r="B1288" s="21" t="s">
        <v>5362</v>
      </c>
      <c r="C1288" s="21" t="s">
        <v>4232</v>
      </c>
      <c r="D1288" s="21" t="s">
        <v>388</v>
      </c>
      <c r="E1288" s="21" t="s">
        <v>79</v>
      </c>
      <c r="F1288" s="21" t="s">
        <v>9</v>
      </c>
      <c r="G1288" s="21" t="s">
        <v>389</v>
      </c>
      <c r="H1288" s="21" t="s">
        <v>47</v>
      </c>
      <c r="I1288" s="21" t="s">
        <v>46</v>
      </c>
      <c r="J1288" s="20">
        <v>1525</v>
      </c>
      <c r="K1288" s="22" t="s">
        <v>391</v>
      </c>
      <c r="L1288" s="21" t="s">
        <v>8</v>
      </c>
      <c r="N1288" s="29" t="s">
        <v>7317</v>
      </c>
      <c r="O1288" s="21" t="s">
        <v>392</v>
      </c>
      <c r="P1288" s="21" t="s">
        <v>390</v>
      </c>
      <c r="Q1288" s="21"/>
    </row>
    <row r="1289" spans="1:17" s="18" customFormat="1" ht="32" x14ac:dyDescent="0.2">
      <c r="A1289" s="20">
        <v>661</v>
      </c>
      <c r="B1289" s="21" t="s">
        <v>5357</v>
      </c>
      <c r="C1289" s="21" t="s">
        <v>4197</v>
      </c>
      <c r="D1289" s="21" t="s">
        <v>88</v>
      </c>
      <c r="E1289" s="21" t="s">
        <v>89</v>
      </c>
      <c r="F1289" s="21" t="s">
        <v>9</v>
      </c>
      <c r="G1289" s="21" t="s">
        <v>22</v>
      </c>
      <c r="H1289" s="21" t="s">
        <v>11</v>
      </c>
      <c r="J1289" s="20">
        <v>1525</v>
      </c>
      <c r="K1289" s="22" t="s">
        <v>91</v>
      </c>
      <c r="L1289" s="21" t="s">
        <v>24</v>
      </c>
      <c r="N1289" s="29" t="s">
        <v>7318</v>
      </c>
      <c r="O1289" s="21" t="s">
        <v>92</v>
      </c>
      <c r="P1289" s="21" t="s">
        <v>90</v>
      </c>
      <c r="Q1289" s="21"/>
    </row>
    <row r="1290" spans="1:17" s="18" customFormat="1" ht="98" x14ac:dyDescent="0.2">
      <c r="A1290" s="20">
        <v>971</v>
      </c>
      <c r="B1290" s="21" t="s">
        <v>4375</v>
      </c>
      <c r="C1290" s="21" t="s">
        <v>5562</v>
      </c>
      <c r="D1290" s="21" t="s">
        <v>67</v>
      </c>
      <c r="E1290" s="21" t="s">
        <v>49</v>
      </c>
      <c r="F1290" s="21" t="s">
        <v>9</v>
      </c>
      <c r="G1290" s="21" t="s">
        <v>245</v>
      </c>
      <c r="H1290" s="21" t="s">
        <v>47</v>
      </c>
      <c r="I1290" s="21" t="s">
        <v>432</v>
      </c>
      <c r="J1290" s="20">
        <v>1525</v>
      </c>
      <c r="K1290" s="22" t="s">
        <v>3177</v>
      </c>
      <c r="L1290" s="21" t="s">
        <v>16</v>
      </c>
      <c r="N1290" s="29" t="s">
        <v>8488</v>
      </c>
      <c r="O1290" s="21" t="s">
        <v>3178</v>
      </c>
      <c r="P1290" s="21" t="s">
        <v>3176</v>
      </c>
      <c r="Q1290" s="21"/>
    </row>
    <row r="1291" spans="1:17" s="18" customFormat="1" ht="70" x14ac:dyDescent="0.2">
      <c r="A1291" s="20">
        <v>976</v>
      </c>
      <c r="B1291" s="21" t="s">
        <v>4401</v>
      </c>
      <c r="C1291" s="21" t="s">
        <v>4232</v>
      </c>
      <c r="D1291" s="21" t="s">
        <v>1849</v>
      </c>
      <c r="E1291" s="21" t="s">
        <v>265</v>
      </c>
      <c r="F1291" s="21" t="s">
        <v>9</v>
      </c>
      <c r="G1291" s="21" t="s">
        <v>678</v>
      </c>
      <c r="H1291" s="21" t="s">
        <v>11</v>
      </c>
      <c r="J1291" s="20">
        <v>1525</v>
      </c>
      <c r="K1291" s="22" t="s">
        <v>1851</v>
      </c>
      <c r="L1291" s="21" t="s">
        <v>8</v>
      </c>
      <c r="N1291" s="29" t="s">
        <v>7319</v>
      </c>
      <c r="O1291" s="21" t="s">
        <v>1852</v>
      </c>
      <c r="P1291" s="21" t="s">
        <v>1850</v>
      </c>
      <c r="Q1291" s="21"/>
    </row>
    <row r="1292" spans="1:17" s="18" customFormat="1" ht="70" x14ac:dyDescent="0.2">
      <c r="A1292" s="20">
        <v>975</v>
      </c>
      <c r="B1292" s="21" t="s">
        <v>5363</v>
      </c>
      <c r="C1292" s="21" t="s">
        <v>4197</v>
      </c>
      <c r="D1292" s="21" t="s">
        <v>3851</v>
      </c>
      <c r="F1292" s="21" t="s">
        <v>9</v>
      </c>
      <c r="G1292" s="21" t="s">
        <v>3852</v>
      </c>
      <c r="H1292" s="21" t="s">
        <v>47</v>
      </c>
      <c r="I1292" s="21" t="s">
        <v>432</v>
      </c>
      <c r="J1292" s="20">
        <v>1525</v>
      </c>
      <c r="K1292" s="22" t="s">
        <v>3854</v>
      </c>
      <c r="L1292" s="21" t="s">
        <v>16</v>
      </c>
      <c r="N1292" s="29" t="s">
        <v>7320</v>
      </c>
      <c r="O1292" s="21" t="s">
        <v>3855</v>
      </c>
      <c r="P1292" s="21" t="s">
        <v>3853</v>
      </c>
      <c r="Q1292" s="21"/>
    </row>
    <row r="1293" spans="1:17" s="18" customFormat="1" ht="32" x14ac:dyDescent="0.2">
      <c r="A1293" s="20">
        <v>662</v>
      </c>
      <c r="B1293" s="21" t="s">
        <v>6313</v>
      </c>
      <c r="C1293" s="21" t="s">
        <v>4232</v>
      </c>
      <c r="D1293" s="21" t="s">
        <v>3016</v>
      </c>
      <c r="E1293" s="21" t="s">
        <v>1041</v>
      </c>
      <c r="F1293" s="21" t="s">
        <v>9</v>
      </c>
      <c r="G1293" s="21" t="s">
        <v>22</v>
      </c>
      <c r="H1293" s="21" t="s">
        <v>11</v>
      </c>
      <c r="J1293" s="20">
        <v>1525</v>
      </c>
      <c r="K1293" s="22" t="s">
        <v>3018</v>
      </c>
      <c r="L1293" s="21" t="s">
        <v>24</v>
      </c>
      <c r="N1293" s="29" t="s">
        <v>7321</v>
      </c>
      <c r="O1293" s="21" t="s">
        <v>92</v>
      </c>
      <c r="P1293" s="21" t="s">
        <v>3017</v>
      </c>
      <c r="Q1293" s="21"/>
    </row>
    <row r="1294" spans="1:17" s="18" customFormat="1" ht="32" x14ac:dyDescent="0.2">
      <c r="A1294" s="20">
        <v>663</v>
      </c>
      <c r="B1294" s="21" t="s">
        <v>5358</v>
      </c>
      <c r="C1294" s="21" t="s">
        <v>4197</v>
      </c>
      <c r="D1294" s="21" t="s">
        <v>67</v>
      </c>
      <c r="E1294" s="21" t="s">
        <v>241</v>
      </c>
      <c r="F1294" s="21" t="s">
        <v>9</v>
      </c>
      <c r="G1294" s="21" t="s">
        <v>22</v>
      </c>
      <c r="H1294" s="21" t="s">
        <v>11</v>
      </c>
      <c r="J1294" s="20">
        <v>1525</v>
      </c>
      <c r="K1294" s="22" t="s">
        <v>1580</v>
      </c>
      <c r="L1294" s="21" t="s">
        <v>24</v>
      </c>
      <c r="N1294" s="29" t="s">
        <v>7322</v>
      </c>
      <c r="O1294" s="21" t="s">
        <v>92</v>
      </c>
      <c r="P1294" s="21" t="s">
        <v>1579</v>
      </c>
      <c r="Q1294" s="21"/>
    </row>
    <row r="1295" spans="1:17" s="18" customFormat="1" ht="32" x14ac:dyDescent="0.2">
      <c r="A1295" s="20">
        <v>665</v>
      </c>
      <c r="B1295" s="21" t="s">
        <v>4788</v>
      </c>
      <c r="C1295" s="21" t="s">
        <v>4232</v>
      </c>
      <c r="D1295" s="21" t="s">
        <v>169</v>
      </c>
      <c r="F1295" s="21" t="s">
        <v>9</v>
      </c>
      <c r="G1295" s="21" t="s">
        <v>22</v>
      </c>
      <c r="H1295" s="21" t="s">
        <v>11</v>
      </c>
      <c r="J1295" s="20">
        <v>1525</v>
      </c>
      <c r="K1295" s="22" t="s">
        <v>171</v>
      </c>
      <c r="L1295" s="21" t="s">
        <v>24</v>
      </c>
      <c r="N1295" s="29" t="s">
        <v>7323</v>
      </c>
      <c r="O1295" s="21" t="s">
        <v>172</v>
      </c>
      <c r="P1295" s="21" t="s">
        <v>170</v>
      </c>
      <c r="Q1295" s="21"/>
    </row>
    <row r="1296" spans="1:17" s="18" customFormat="1" ht="64" x14ac:dyDescent="0.2">
      <c r="A1296" s="20">
        <v>1851</v>
      </c>
      <c r="B1296" s="21" t="s">
        <v>5012</v>
      </c>
      <c r="C1296" s="21" t="s">
        <v>4283</v>
      </c>
      <c r="D1296" s="21" t="s">
        <v>6644</v>
      </c>
      <c r="E1296" s="21" t="s">
        <v>265</v>
      </c>
      <c r="F1296" s="21" t="s">
        <v>9</v>
      </c>
      <c r="G1296" s="21" t="s">
        <v>6645</v>
      </c>
      <c r="H1296" s="21" t="s">
        <v>47</v>
      </c>
      <c r="I1296" s="21" t="s">
        <v>774</v>
      </c>
      <c r="J1296" s="20">
        <v>1525</v>
      </c>
      <c r="K1296" s="22" t="s">
        <v>6646</v>
      </c>
      <c r="L1296" s="21" t="s">
        <v>16</v>
      </c>
      <c r="N1296" s="29" t="s">
        <v>7324</v>
      </c>
      <c r="O1296" s="21" t="s">
        <v>6647</v>
      </c>
      <c r="P1296" s="21" t="s">
        <v>6648</v>
      </c>
    </row>
    <row r="1297" spans="1:17" s="18" customFormat="1" ht="154" x14ac:dyDescent="0.2">
      <c r="A1297" s="20">
        <v>967</v>
      </c>
      <c r="B1297" s="21" t="s">
        <v>6383</v>
      </c>
      <c r="C1297" s="21" t="s">
        <v>4262</v>
      </c>
      <c r="D1297" s="21" t="s">
        <v>3331</v>
      </c>
      <c r="E1297" s="21" t="s">
        <v>13</v>
      </c>
      <c r="F1297" s="21" t="s">
        <v>9</v>
      </c>
      <c r="G1297" s="21" t="s">
        <v>245</v>
      </c>
      <c r="H1297" s="21" t="s">
        <v>47</v>
      </c>
      <c r="I1297" s="21" t="s">
        <v>46</v>
      </c>
      <c r="J1297" s="20">
        <v>1525</v>
      </c>
      <c r="K1297" s="22" t="s">
        <v>1130</v>
      </c>
      <c r="L1297" s="21" t="s">
        <v>16</v>
      </c>
      <c r="M1297" s="21" t="s">
        <v>1175</v>
      </c>
      <c r="N1297" s="29" t="s">
        <v>8489</v>
      </c>
      <c r="O1297" s="21" t="s">
        <v>3333</v>
      </c>
      <c r="P1297" s="21" t="s">
        <v>3332</v>
      </c>
      <c r="Q1297" s="21"/>
    </row>
    <row r="1298" spans="1:17" s="18" customFormat="1" ht="98" x14ac:dyDescent="0.2">
      <c r="A1298" s="20">
        <v>968</v>
      </c>
      <c r="B1298" s="21" t="s">
        <v>5361</v>
      </c>
      <c r="C1298" s="21" t="s">
        <v>5026</v>
      </c>
      <c r="D1298" s="21" t="s">
        <v>1128</v>
      </c>
      <c r="E1298" s="21" t="s">
        <v>655</v>
      </c>
      <c r="F1298" s="21" t="s">
        <v>9</v>
      </c>
      <c r="G1298" s="21" t="s">
        <v>245</v>
      </c>
      <c r="H1298" s="21" t="s">
        <v>47</v>
      </c>
      <c r="I1298" s="21" t="s">
        <v>432</v>
      </c>
      <c r="J1298" s="20">
        <v>1525</v>
      </c>
      <c r="K1298" s="22" t="s">
        <v>1130</v>
      </c>
      <c r="L1298" s="21" t="s">
        <v>8</v>
      </c>
      <c r="N1298" s="29" t="s">
        <v>7325</v>
      </c>
      <c r="O1298" s="21" t="s">
        <v>1131</v>
      </c>
      <c r="P1298" s="21" t="s">
        <v>1129</v>
      </c>
    </row>
    <row r="1299" spans="1:17" s="18" customFormat="1" ht="126" x14ac:dyDescent="0.2">
      <c r="A1299" s="20">
        <v>969</v>
      </c>
      <c r="B1299" s="21" t="s">
        <v>6530</v>
      </c>
      <c r="C1299" s="21" t="s">
        <v>4262</v>
      </c>
      <c r="D1299" s="21" t="s">
        <v>1290</v>
      </c>
      <c r="E1299" s="21" t="s">
        <v>108</v>
      </c>
      <c r="F1299" s="21" t="s">
        <v>9</v>
      </c>
      <c r="G1299" s="21" t="s">
        <v>245</v>
      </c>
      <c r="H1299" s="21" t="s">
        <v>47</v>
      </c>
      <c r="I1299" s="21" t="s">
        <v>804</v>
      </c>
      <c r="J1299" s="20">
        <v>1525</v>
      </c>
      <c r="K1299" s="22" t="s">
        <v>1130</v>
      </c>
      <c r="L1299" s="21" t="s">
        <v>16</v>
      </c>
      <c r="N1299" s="29" t="s">
        <v>7326</v>
      </c>
      <c r="O1299" s="21" t="s">
        <v>4010</v>
      </c>
      <c r="P1299" s="21" t="s">
        <v>4009</v>
      </c>
      <c r="Q1299" s="21"/>
    </row>
    <row r="1300" spans="1:17" s="18" customFormat="1" ht="84" x14ac:dyDescent="0.2">
      <c r="A1300" s="20">
        <v>970</v>
      </c>
      <c r="B1300" s="21" t="s">
        <v>4342</v>
      </c>
      <c r="C1300" s="21" t="s">
        <v>5534</v>
      </c>
      <c r="D1300" s="21" t="s">
        <v>67</v>
      </c>
      <c r="E1300" s="21" t="s">
        <v>49</v>
      </c>
      <c r="F1300" s="21" t="s">
        <v>9</v>
      </c>
      <c r="G1300" s="21" t="s">
        <v>245</v>
      </c>
      <c r="H1300" s="21" t="s">
        <v>47</v>
      </c>
      <c r="I1300" s="21" t="s">
        <v>296</v>
      </c>
      <c r="J1300" s="20">
        <v>1525</v>
      </c>
      <c r="K1300" s="22" t="s">
        <v>1130</v>
      </c>
      <c r="L1300" s="21" t="s">
        <v>8</v>
      </c>
      <c r="N1300" s="29" t="s">
        <v>7327</v>
      </c>
      <c r="O1300" s="21" t="s">
        <v>1454</v>
      </c>
      <c r="P1300" s="21" t="s">
        <v>1453</v>
      </c>
      <c r="Q1300" s="21"/>
    </row>
    <row r="1301" spans="1:17" s="18" customFormat="1" ht="154" x14ac:dyDescent="0.2">
      <c r="A1301" s="20">
        <v>972</v>
      </c>
      <c r="B1301" s="21" t="s">
        <v>6378</v>
      </c>
      <c r="C1301" s="21" t="s">
        <v>4246</v>
      </c>
      <c r="D1301" s="21" t="s">
        <v>3300</v>
      </c>
      <c r="E1301" s="21" t="s">
        <v>13</v>
      </c>
      <c r="F1301" s="21" t="s">
        <v>9</v>
      </c>
      <c r="G1301" s="21" t="s">
        <v>245</v>
      </c>
      <c r="H1301" s="21" t="s">
        <v>47</v>
      </c>
      <c r="I1301" s="21" t="s">
        <v>360</v>
      </c>
      <c r="J1301" s="20">
        <v>1525</v>
      </c>
      <c r="K1301" s="22" t="s">
        <v>1130</v>
      </c>
      <c r="L1301" s="21" t="s">
        <v>8</v>
      </c>
      <c r="M1301" s="21" t="s">
        <v>1175</v>
      </c>
      <c r="N1301" s="29" t="s">
        <v>7328</v>
      </c>
      <c r="O1301" s="21" t="s">
        <v>3302</v>
      </c>
      <c r="P1301" s="21" t="s">
        <v>3301</v>
      </c>
      <c r="Q1301" s="21"/>
    </row>
    <row r="1302" spans="1:17" s="18" customFormat="1" ht="140" x14ac:dyDescent="0.2">
      <c r="A1302" s="20">
        <v>973</v>
      </c>
      <c r="B1302" s="21" t="s">
        <v>6054</v>
      </c>
      <c r="C1302" s="21" t="s">
        <v>4232</v>
      </c>
      <c r="D1302" s="21" t="s">
        <v>2037</v>
      </c>
      <c r="E1302" s="21" t="s">
        <v>79</v>
      </c>
      <c r="F1302" s="21" t="s">
        <v>9</v>
      </c>
      <c r="G1302" s="21" t="s">
        <v>2038</v>
      </c>
      <c r="H1302" s="21" t="s">
        <v>47</v>
      </c>
      <c r="I1302" s="21" t="s">
        <v>87</v>
      </c>
      <c r="J1302" s="20">
        <v>1525</v>
      </c>
      <c r="K1302" s="22" t="s">
        <v>1130</v>
      </c>
      <c r="L1302" s="21" t="s">
        <v>16</v>
      </c>
      <c r="N1302" s="29" t="s">
        <v>7329</v>
      </c>
      <c r="O1302" s="21" t="s">
        <v>2040</v>
      </c>
      <c r="P1302" s="21" t="s">
        <v>2039</v>
      </c>
      <c r="Q1302" s="21"/>
    </row>
    <row r="1303" spans="1:17" s="18" customFormat="1" ht="140" x14ac:dyDescent="0.2">
      <c r="A1303" s="20">
        <v>977</v>
      </c>
      <c r="B1303" s="21" t="s">
        <v>7330</v>
      </c>
      <c r="C1303" s="21" t="s">
        <v>4195</v>
      </c>
      <c r="D1303" s="21" t="s">
        <v>3260</v>
      </c>
      <c r="E1303" s="21" t="s">
        <v>265</v>
      </c>
      <c r="F1303" s="21" t="s">
        <v>9</v>
      </c>
      <c r="G1303" s="21" t="s">
        <v>250</v>
      </c>
      <c r="H1303" s="21" t="s">
        <v>11</v>
      </c>
      <c r="J1303" s="20">
        <v>1525</v>
      </c>
      <c r="K1303" s="22" t="s">
        <v>3262</v>
      </c>
      <c r="L1303" s="21" t="s">
        <v>8</v>
      </c>
      <c r="M1303" s="21" t="s">
        <v>766</v>
      </c>
      <c r="N1303" s="29" t="s">
        <v>7331</v>
      </c>
      <c r="O1303" s="21" t="s">
        <v>3263</v>
      </c>
      <c r="P1303" s="21" t="s">
        <v>3261</v>
      </c>
      <c r="Q1303" s="21"/>
    </row>
    <row r="1304" spans="1:17" s="18" customFormat="1" ht="98" x14ac:dyDescent="0.2">
      <c r="A1304" s="20">
        <v>966</v>
      </c>
      <c r="B1304" s="21" t="s">
        <v>5360</v>
      </c>
      <c r="C1304" s="21" t="s">
        <v>4197</v>
      </c>
      <c r="D1304" s="21" t="s">
        <v>3276</v>
      </c>
      <c r="E1304" s="21" t="s">
        <v>643</v>
      </c>
      <c r="F1304" s="21" t="s">
        <v>9</v>
      </c>
      <c r="G1304" s="21" t="s">
        <v>3277</v>
      </c>
      <c r="H1304" s="21" t="s">
        <v>47</v>
      </c>
      <c r="I1304" s="21" t="s">
        <v>296</v>
      </c>
      <c r="J1304" s="20">
        <v>1525</v>
      </c>
      <c r="K1304" s="22" t="s">
        <v>3279</v>
      </c>
      <c r="L1304" s="21" t="s">
        <v>8</v>
      </c>
      <c r="N1304" s="29" t="s">
        <v>7332</v>
      </c>
      <c r="O1304" s="21" t="s">
        <v>3280</v>
      </c>
      <c r="P1304" s="21" t="s">
        <v>3278</v>
      </c>
      <c r="Q1304" s="21"/>
    </row>
    <row r="1305" spans="1:17" s="18" customFormat="1" ht="56" x14ac:dyDescent="0.2">
      <c r="A1305" s="20">
        <v>1290</v>
      </c>
      <c r="B1305" s="21" t="s">
        <v>4852</v>
      </c>
      <c r="C1305" s="21" t="s">
        <v>4589</v>
      </c>
      <c r="D1305" s="21" t="s">
        <v>130</v>
      </c>
      <c r="E1305" s="21" t="s">
        <v>307</v>
      </c>
      <c r="F1305" s="21" t="s">
        <v>9</v>
      </c>
      <c r="G1305" s="21" t="s">
        <v>250</v>
      </c>
      <c r="H1305" s="21" t="s">
        <v>11</v>
      </c>
      <c r="J1305" s="20">
        <v>1525</v>
      </c>
      <c r="N1305" s="29" t="s">
        <v>7296</v>
      </c>
      <c r="O1305" s="21" t="s">
        <v>1951</v>
      </c>
      <c r="P1305" s="21" t="s">
        <v>1950</v>
      </c>
      <c r="Q1305" s="21"/>
    </row>
    <row r="1306" spans="1:17" s="18" customFormat="1" ht="42" x14ac:dyDescent="0.2">
      <c r="A1306" s="20">
        <v>1291</v>
      </c>
      <c r="B1306" s="21" t="s">
        <v>6434</v>
      </c>
      <c r="C1306" s="21" t="s">
        <v>4246</v>
      </c>
      <c r="F1306" s="21" t="s">
        <v>9</v>
      </c>
      <c r="G1306" s="21" t="s">
        <v>250</v>
      </c>
      <c r="H1306" s="21" t="s">
        <v>11</v>
      </c>
      <c r="J1306" s="20">
        <v>1525</v>
      </c>
      <c r="L1306" s="21" t="s">
        <v>8</v>
      </c>
      <c r="N1306" s="29" t="s">
        <v>7297</v>
      </c>
      <c r="O1306" s="21" t="s">
        <v>756</v>
      </c>
      <c r="P1306" s="21" t="s">
        <v>3604</v>
      </c>
      <c r="Q1306" s="21"/>
    </row>
    <row r="1307" spans="1:17" s="18" customFormat="1" ht="42" x14ac:dyDescent="0.2">
      <c r="A1307" s="20">
        <v>1292</v>
      </c>
      <c r="B1307" s="21" t="s">
        <v>5364</v>
      </c>
      <c r="C1307" s="21" t="s">
        <v>4283</v>
      </c>
      <c r="E1307" s="21" t="s">
        <v>108</v>
      </c>
      <c r="F1307" s="21" t="s">
        <v>9</v>
      </c>
      <c r="G1307" s="21" t="s">
        <v>250</v>
      </c>
      <c r="H1307" s="21" t="s">
        <v>11</v>
      </c>
      <c r="J1307" s="20">
        <v>1525</v>
      </c>
      <c r="L1307" s="21" t="s">
        <v>38</v>
      </c>
      <c r="N1307" s="29" t="s">
        <v>7298</v>
      </c>
      <c r="O1307" s="21" t="s">
        <v>756</v>
      </c>
      <c r="P1307" s="21" t="s">
        <v>1054</v>
      </c>
      <c r="Q1307" s="21"/>
    </row>
    <row r="1308" spans="1:17" s="18" customFormat="1" ht="32" x14ac:dyDescent="0.2">
      <c r="A1308" s="20">
        <v>1293</v>
      </c>
      <c r="B1308" s="21" t="s">
        <v>4251</v>
      </c>
      <c r="C1308" s="21" t="s">
        <v>4195</v>
      </c>
      <c r="E1308" s="21" t="s">
        <v>241</v>
      </c>
      <c r="F1308" s="21" t="s">
        <v>9</v>
      </c>
      <c r="G1308" s="21" t="s">
        <v>250</v>
      </c>
      <c r="H1308" s="21" t="s">
        <v>11</v>
      </c>
      <c r="J1308" s="20">
        <v>1525</v>
      </c>
      <c r="L1308" s="21" t="s">
        <v>38</v>
      </c>
      <c r="N1308" s="29" t="s">
        <v>7299</v>
      </c>
      <c r="O1308" s="21" t="s">
        <v>756</v>
      </c>
      <c r="P1308" s="21" t="s">
        <v>755</v>
      </c>
      <c r="Q1308" s="21"/>
    </row>
    <row r="1309" spans="1:17" s="18" customFormat="1" ht="32" x14ac:dyDescent="0.2">
      <c r="A1309" s="20">
        <v>1294</v>
      </c>
      <c r="B1309" s="21" t="s">
        <v>5107</v>
      </c>
      <c r="C1309" s="21" t="s">
        <v>4197</v>
      </c>
      <c r="E1309" s="21" t="s">
        <v>108</v>
      </c>
      <c r="F1309" s="21" t="s">
        <v>9</v>
      </c>
      <c r="G1309" s="21" t="s">
        <v>250</v>
      </c>
      <c r="H1309" s="21" t="s">
        <v>11</v>
      </c>
      <c r="J1309" s="20">
        <v>1525</v>
      </c>
      <c r="N1309" s="29" t="s">
        <v>7300</v>
      </c>
      <c r="O1309" s="21" t="s">
        <v>756</v>
      </c>
      <c r="P1309" s="21" t="s">
        <v>946</v>
      </c>
      <c r="Q1309" s="21"/>
    </row>
    <row r="1310" spans="1:17" s="18" customFormat="1" ht="32" x14ac:dyDescent="0.2">
      <c r="A1310" s="20">
        <v>1295</v>
      </c>
      <c r="B1310" s="21" t="s">
        <v>5365</v>
      </c>
      <c r="C1310" s="21" t="s">
        <v>4246</v>
      </c>
      <c r="F1310" s="21" t="s">
        <v>9</v>
      </c>
      <c r="G1310" s="21" t="s">
        <v>250</v>
      </c>
      <c r="H1310" s="21" t="s">
        <v>11</v>
      </c>
      <c r="J1310" s="20">
        <v>1525</v>
      </c>
      <c r="L1310" s="21" t="s">
        <v>8</v>
      </c>
      <c r="N1310" s="29" t="s">
        <v>7301</v>
      </c>
      <c r="O1310" s="21" t="s">
        <v>756</v>
      </c>
      <c r="P1310" s="21" t="s">
        <v>1194</v>
      </c>
      <c r="Q1310" s="21"/>
    </row>
    <row r="1311" spans="1:17" s="18" customFormat="1" ht="32" x14ac:dyDescent="0.2">
      <c r="A1311" s="20">
        <v>1296</v>
      </c>
      <c r="B1311" s="21" t="s">
        <v>6532</v>
      </c>
      <c r="C1311" s="21" t="s">
        <v>4195</v>
      </c>
      <c r="E1311" s="21" t="s">
        <v>339</v>
      </c>
      <c r="F1311" s="21" t="s">
        <v>9</v>
      </c>
      <c r="G1311" s="21" t="s">
        <v>250</v>
      </c>
      <c r="H1311" s="21" t="s">
        <v>11</v>
      </c>
      <c r="J1311" s="20">
        <v>1525</v>
      </c>
      <c r="N1311" s="29" t="s">
        <v>7302</v>
      </c>
      <c r="O1311" s="21" t="s">
        <v>756</v>
      </c>
      <c r="P1311" s="21" t="s">
        <v>4031</v>
      </c>
      <c r="Q1311" s="21"/>
    </row>
    <row r="1312" spans="1:17" s="18" customFormat="1" ht="64" x14ac:dyDescent="0.2">
      <c r="A1312" s="20">
        <v>1297</v>
      </c>
      <c r="B1312" s="21" t="s">
        <v>4978</v>
      </c>
      <c r="C1312" s="21" t="s">
        <v>4246</v>
      </c>
      <c r="E1312" s="21" t="s">
        <v>2342</v>
      </c>
      <c r="F1312" s="21" t="s">
        <v>9</v>
      </c>
      <c r="G1312" s="21" t="s">
        <v>250</v>
      </c>
      <c r="H1312" s="21" t="s">
        <v>11</v>
      </c>
      <c r="J1312" s="20">
        <v>1525</v>
      </c>
      <c r="L1312" s="21" t="s">
        <v>2344</v>
      </c>
      <c r="N1312" s="29" t="s">
        <v>7303</v>
      </c>
      <c r="O1312" s="21" t="s">
        <v>756</v>
      </c>
      <c r="P1312" s="21" t="s">
        <v>2343</v>
      </c>
      <c r="Q1312" s="21"/>
    </row>
    <row r="1313" spans="1:17" s="18" customFormat="1" ht="32" x14ac:dyDescent="0.2">
      <c r="A1313" s="20">
        <v>1298</v>
      </c>
      <c r="B1313" s="21" t="s">
        <v>6171</v>
      </c>
      <c r="C1313" s="21" t="s">
        <v>4246</v>
      </c>
      <c r="E1313" s="21" t="s">
        <v>49</v>
      </c>
      <c r="F1313" s="21" t="s">
        <v>9</v>
      </c>
      <c r="G1313" s="21" t="s">
        <v>250</v>
      </c>
      <c r="H1313" s="21" t="s">
        <v>11</v>
      </c>
      <c r="J1313" s="20">
        <v>1525</v>
      </c>
      <c r="N1313" s="29" t="s">
        <v>7304</v>
      </c>
      <c r="O1313" s="21" t="s">
        <v>756</v>
      </c>
      <c r="P1313" s="21" t="s">
        <v>2512</v>
      </c>
      <c r="Q1313" s="21"/>
    </row>
    <row r="1314" spans="1:17" s="18" customFormat="1" ht="32" x14ac:dyDescent="0.2">
      <c r="A1314" s="20">
        <v>1299</v>
      </c>
      <c r="B1314" s="21" t="s">
        <v>5366</v>
      </c>
      <c r="C1314" s="21" t="s">
        <v>4197</v>
      </c>
      <c r="E1314" s="21" t="s">
        <v>108</v>
      </c>
      <c r="F1314" s="21" t="s">
        <v>9</v>
      </c>
      <c r="G1314" s="21" t="s">
        <v>250</v>
      </c>
      <c r="H1314" s="21" t="s">
        <v>11</v>
      </c>
      <c r="J1314" s="20">
        <v>1525</v>
      </c>
      <c r="L1314" s="21" t="s">
        <v>24</v>
      </c>
      <c r="N1314" s="29" t="s">
        <v>7305</v>
      </c>
      <c r="O1314" s="21" t="s">
        <v>756</v>
      </c>
      <c r="P1314" s="21" t="s">
        <v>1587</v>
      </c>
      <c r="Q1314" s="21"/>
    </row>
    <row r="1315" spans="1:17" s="18" customFormat="1" ht="32" x14ac:dyDescent="0.2">
      <c r="A1315" s="20">
        <v>1301</v>
      </c>
      <c r="B1315" s="21" t="s">
        <v>4401</v>
      </c>
      <c r="C1315" s="21" t="s">
        <v>4232</v>
      </c>
      <c r="F1315" s="21" t="s">
        <v>9</v>
      </c>
      <c r="G1315" s="21" t="s">
        <v>250</v>
      </c>
      <c r="H1315" s="21" t="s">
        <v>11</v>
      </c>
      <c r="J1315" s="20">
        <v>1525</v>
      </c>
      <c r="L1315" s="21" t="s">
        <v>8</v>
      </c>
      <c r="N1315" s="29" t="s">
        <v>7306</v>
      </c>
      <c r="O1315" s="21" t="s">
        <v>756</v>
      </c>
      <c r="P1315" s="21" t="s">
        <v>1853</v>
      </c>
      <c r="Q1315" s="21"/>
    </row>
    <row r="1316" spans="1:17" s="18" customFormat="1" ht="42" x14ac:dyDescent="0.2">
      <c r="A1316" s="20">
        <v>1406</v>
      </c>
      <c r="B1316" s="21" t="s">
        <v>5701</v>
      </c>
      <c r="C1316" s="21" t="s">
        <v>4246</v>
      </c>
      <c r="F1316" s="21" t="s">
        <v>9</v>
      </c>
      <c r="G1316" s="21" t="s">
        <v>8222</v>
      </c>
      <c r="H1316" s="21" t="s">
        <v>11</v>
      </c>
      <c r="J1316" s="20">
        <v>1525</v>
      </c>
      <c r="L1316" s="21" t="s">
        <v>8</v>
      </c>
      <c r="N1316" s="29" t="s">
        <v>7335</v>
      </c>
      <c r="O1316" s="21" t="s">
        <v>121</v>
      </c>
      <c r="P1316" s="21" t="s">
        <v>2882</v>
      </c>
      <c r="Q1316" s="21"/>
    </row>
    <row r="1317" spans="1:17" s="18" customFormat="1" ht="32" x14ac:dyDescent="0.2">
      <c r="A1317" s="20">
        <v>666</v>
      </c>
      <c r="B1317" s="21" t="s">
        <v>5368</v>
      </c>
      <c r="C1317" s="21" t="s">
        <v>4197</v>
      </c>
      <c r="D1317" s="21" t="s">
        <v>218</v>
      </c>
      <c r="E1317" s="21" t="s">
        <v>49</v>
      </c>
      <c r="F1317" s="21" t="s">
        <v>9</v>
      </c>
      <c r="G1317" s="21" t="s">
        <v>22</v>
      </c>
      <c r="H1317" s="21" t="s">
        <v>11</v>
      </c>
      <c r="J1317" s="20">
        <v>1526</v>
      </c>
      <c r="K1317" s="22" t="s">
        <v>1400</v>
      </c>
      <c r="L1317" s="21" t="s">
        <v>8</v>
      </c>
      <c r="N1317" s="29" t="s">
        <v>7337</v>
      </c>
      <c r="O1317" s="21" t="s">
        <v>172</v>
      </c>
      <c r="P1317" s="21" t="s">
        <v>1399</v>
      </c>
      <c r="Q1317" s="21"/>
    </row>
    <row r="1318" spans="1:17" s="18" customFormat="1" ht="32" x14ac:dyDescent="0.2">
      <c r="A1318" s="20">
        <v>669</v>
      </c>
      <c r="B1318" s="21" t="s">
        <v>5972</v>
      </c>
      <c r="C1318" s="21" t="s">
        <v>4195</v>
      </c>
      <c r="D1318" s="21" t="s">
        <v>320</v>
      </c>
      <c r="E1318" s="21" t="s">
        <v>1681</v>
      </c>
      <c r="F1318" s="21" t="s">
        <v>9</v>
      </c>
      <c r="G1318" s="21" t="s">
        <v>22</v>
      </c>
      <c r="H1318" s="21" t="s">
        <v>11</v>
      </c>
      <c r="J1318" s="20">
        <v>1526</v>
      </c>
      <c r="K1318" s="22" t="s">
        <v>1683</v>
      </c>
      <c r="L1318" s="21" t="s">
        <v>24</v>
      </c>
      <c r="N1318" s="29" t="s">
        <v>7338</v>
      </c>
      <c r="O1318" s="21" t="s">
        <v>172</v>
      </c>
      <c r="P1318" s="21" t="s">
        <v>1682</v>
      </c>
      <c r="Q1318" s="21"/>
    </row>
    <row r="1319" spans="1:17" s="18" customFormat="1" ht="126" x14ac:dyDescent="0.2">
      <c r="A1319" s="20">
        <v>978</v>
      </c>
      <c r="B1319" s="21" t="s">
        <v>5909</v>
      </c>
      <c r="C1319" s="21" t="s">
        <v>4195</v>
      </c>
      <c r="D1319" s="21" t="s">
        <v>1425</v>
      </c>
      <c r="E1319" s="21" t="s">
        <v>716</v>
      </c>
      <c r="F1319" s="21" t="s">
        <v>9</v>
      </c>
      <c r="G1319" s="21" t="s">
        <v>1426</v>
      </c>
      <c r="H1319" s="21" t="s">
        <v>734</v>
      </c>
      <c r="J1319" s="20">
        <v>1526</v>
      </c>
      <c r="K1319" s="22" t="s">
        <v>1428</v>
      </c>
      <c r="L1319" s="21" t="s">
        <v>8</v>
      </c>
      <c r="N1319" s="29" t="s">
        <v>8490</v>
      </c>
      <c r="O1319" s="21" t="s">
        <v>1429</v>
      </c>
      <c r="P1319" s="21" t="s">
        <v>1427</v>
      </c>
      <c r="Q1319" s="21"/>
    </row>
    <row r="1320" spans="1:17" s="18" customFormat="1" ht="140" x14ac:dyDescent="0.2">
      <c r="A1320" s="20">
        <v>981</v>
      </c>
      <c r="B1320" s="21" t="s">
        <v>5372</v>
      </c>
      <c r="C1320" s="21" t="s">
        <v>4197</v>
      </c>
      <c r="E1320" s="21" t="s">
        <v>49</v>
      </c>
      <c r="F1320" s="21" t="s">
        <v>9</v>
      </c>
      <c r="G1320" s="21" t="s">
        <v>245</v>
      </c>
      <c r="H1320" s="21" t="s">
        <v>47</v>
      </c>
      <c r="J1320" s="20">
        <v>1526</v>
      </c>
      <c r="K1320" s="22" t="s">
        <v>247</v>
      </c>
      <c r="L1320" s="21" t="s">
        <v>16</v>
      </c>
      <c r="N1320" s="29" t="s">
        <v>7342</v>
      </c>
      <c r="O1320" s="21" t="s">
        <v>248</v>
      </c>
      <c r="P1320" s="21" t="s">
        <v>246</v>
      </c>
      <c r="Q1320" s="21"/>
    </row>
    <row r="1321" spans="1:17" s="18" customFormat="1" ht="84" x14ac:dyDescent="0.2">
      <c r="A1321" s="20">
        <v>984</v>
      </c>
      <c r="B1321" s="21" t="s">
        <v>7341</v>
      </c>
      <c r="C1321" s="21" t="s">
        <v>4246</v>
      </c>
      <c r="D1321" s="21" t="s">
        <v>7339</v>
      </c>
      <c r="E1321" s="21" t="s">
        <v>7340</v>
      </c>
      <c r="F1321" s="21" t="s">
        <v>9</v>
      </c>
      <c r="G1321" s="21" t="s">
        <v>245</v>
      </c>
      <c r="H1321" s="21" t="s">
        <v>47</v>
      </c>
      <c r="I1321" s="21" t="s">
        <v>432</v>
      </c>
      <c r="J1321" s="20">
        <v>1526</v>
      </c>
      <c r="K1321" s="22" t="s">
        <v>247</v>
      </c>
      <c r="L1321" s="21" t="s">
        <v>16</v>
      </c>
      <c r="N1321" s="29" t="s">
        <v>8309</v>
      </c>
      <c r="O1321" s="21" t="s">
        <v>1975</v>
      </c>
      <c r="P1321" s="21" t="s">
        <v>1974</v>
      </c>
      <c r="Q1321" s="21"/>
    </row>
    <row r="1322" spans="1:17" s="18" customFormat="1" ht="32" x14ac:dyDescent="0.2">
      <c r="A1322" s="20">
        <v>670</v>
      </c>
      <c r="B1322" s="21" t="s">
        <v>6538</v>
      </c>
      <c r="C1322" s="21" t="s">
        <v>4195</v>
      </c>
      <c r="D1322" s="21" t="s">
        <v>711</v>
      </c>
      <c r="E1322" s="21" t="s">
        <v>13</v>
      </c>
      <c r="F1322" s="21" t="s">
        <v>9</v>
      </c>
      <c r="G1322" s="21" t="s">
        <v>22</v>
      </c>
      <c r="H1322" s="21" t="s">
        <v>11</v>
      </c>
      <c r="J1322" s="20">
        <v>1526</v>
      </c>
      <c r="K1322" s="22" t="s">
        <v>1800</v>
      </c>
      <c r="L1322" s="21" t="s">
        <v>24</v>
      </c>
      <c r="N1322" s="29" t="s">
        <v>7343</v>
      </c>
      <c r="O1322" s="21" t="s">
        <v>172</v>
      </c>
      <c r="P1322" s="21" t="s">
        <v>4061</v>
      </c>
    </row>
    <row r="1323" spans="1:17" s="18" customFormat="1" ht="56" x14ac:dyDescent="0.2">
      <c r="A1323" s="20">
        <v>671</v>
      </c>
      <c r="B1323" s="21" t="s">
        <v>6000</v>
      </c>
      <c r="C1323" s="21" t="s">
        <v>4246</v>
      </c>
      <c r="D1323" s="21" t="s">
        <v>902</v>
      </c>
      <c r="E1323" s="21" t="s">
        <v>13</v>
      </c>
      <c r="F1323" s="21" t="s">
        <v>9</v>
      </c>
      <c r="G1323" s="21" t="s">
        <v>22</v>
      </c>
      <c r="H1323" s="21" t="s">
        <v>11</v>
      </c>
      <c r="J1323" s="20">
        <v>1526</v>
      </c>
      <c r="K1323" s="22" t="s">
        <v>1800</v>
      </c>
      <c r="N1323" s="29" t="s">
        <v>7344</v>
      </c>
      <c r="O1323" s="21" t="s">
        <v>369</v>
      </c>
      <c r="P1323" s="21" t="s">
        <v>1799</v>
      </c>
      <c r="Q1323" s="21"/>
    </row>
    <row r="1324" spans="1:17" s="18" customFormat="1" ht="42" x14ac:dyDescent="0.2">
      <c r="A1324" s="20">
        <v>684</v>
      </c>
      <c r="B1324" s="21" t="s">
        <v>4199</v>
      </c>
      <c r="C1324" s="21" t="s">
        <v>4199</v>
      </c>
      <c r="D1324" s="21" t="s">
        <v>530</v>
      </c>
      <c r="F1324" s="21" t="s">
        <v>9</v>
      </c>
      <c r="G1324" s="21" t="s">
        <v>22</v>
      </c>
      <c r="H1324" s="21" t="s">
        <v>11</v>
      </c>
      <c r="J1324" s="20">
        <v>1526</v>
      </c>
      <c r="K1324" s="22" t="s">
        <v>532</v>
      </c>
      <c r="L1324" s="21" t="s">
        <v>24</v>
      </c>
      <c r="N1324" s="29" t="s">
        <v>8042</v>
      </c>
      <c r="O1324" s="21" t="s">
        <v>533</v>
      </c>
      <c r="P1324" s="21" t="s">
        <v>531</v>
      </c>
      <c r="Q1324" s="21"/>
    </row>
    <row r="1325" spans="1:17" s="18" customFormat="1" ht="32" x14ac:dyDescent="0.2">
      <c r="A1325" s="20">
        <v>605</v>
      </c>
      <c r="B1325" s="21" t="s">
        <v>4927</v>
      </c>
      <c r="C1325" s="21" t="s">
        <v>4405</v>
      </c>
      <c r="D1325" s="21" t="s">
        <v>549</v>
      </c>
      <c r="E1325" s="21" t="s">
        <v>399</v>
      </c>
      <c r="F1325" s="21" t="s">
        <v>9</v>
      </c>
      <c r="G1325" s="21" t="s">
        <v>22</v>
      </c>
      <c r="H1325" s="21" t="s">
        <v>11</v>
      </c>
      <c r="J1325" s="20">
        <v>1526</v>
      </c>
      <c r="K1325" s="22" t="s">
        <v>778</v>
      </c>
      <c r="L1325" s="21" t="s">
        <v>16</v>
      </c>
      <c r="N1325" s="29" t="s">
        <v>7345</v>
      </c>
      <c r="O1325" s="21" t="s">
        <v>8080</v>
      </c>
      <c r="P1325" s="21" t="s">
        <v>777</v>
      </c>
      <c r="Q1325" s="21"/>
    </row>
    <row r="1326" spans="1:17" s="18" customFormat="1" ht="32" x14ac:dyDescent="0.2">
      <c r="A1326" s="20">
        <v>606</v>
      </c>
      <c r="B1326" s="21" t="s">
        <v>4566</v>
      </c>
      <c r="C1326" s="21" t="s">
        <v>4283</v>
      </c>
      <c r="D1326" s="21" t="s">
        <v>1035</v>
      </c>
      <c r="E1326" s="21" t="s">
        <v>1036</v>
      </c>
      <c r="F1326" s="21" t="s">
        <v>9</v>
      </c>
      <c r="G1326" s="21" t="s">
        <v>22</v>
      </c>
      <c r="H1326" s="21" t="s">
        <v>11</v>
      </c>
      <c r="J1326" s="20">
        <v>1526</v>
      </c>
      <c r="K1326" s="22" t="s">
        <v>778</v>
      </c>
      <c r="L1326" s="21" t="s">
        <v>38</v>
      </c>
      <c r="N1326" s="29" t="s">
        <v>7346</v>
      </c>
      <c r="O1326" s="21" t="s">
        <v>548</v>
      </c>
      <c r="P1326" s="21" t="s">
        <v>1037</v>
      </c>
      <c r="Q1326" s="21"/>
    </row>
    <row r="1327" spans="1:17" s="18" customFormat="1" ht="32" x14ac:dyDescent="0.2">
      <c r="A1327" s="20">
        <v>607</v>
      </c>
      <c r="B1327" s="21" t="s">
        <v>5367</v>
      </c>
      <c r="C1327" s="21" t="s">
        <v>4197</v>
      </c>
      <c r="D1327" s="21" t="s">
        <v>1035</v>
      </c>
      <c r="E1327" s="21" t="s">
        <v>108</v>
      </c>
      <c r="F1327" s="21" t="s">
        <v>9</v>
      </c>
      <c r="G1327" s="21" t="s">
        <v>22</v>
      </c>
      <c r="H1327" s="21" t="s">
        <v>11</v>
      </c>
      <c r="J1327" s="20">
        <v>1526</v>
      </c>
      <c r="K1327" s="22" t="s">
        <v>778</v>
      </c>
      <c r="L1327" s="21" t="s">
        <v>38</v>
      </c>
      <c r="N1327" s="29" t="s">
        <v>7346</v>
      </c>
      <c r="O1327" s="21" t="s">
        <v>548</v>
      </c>
      <c r="P1327" s="21" t="s">
        <v>1037</v>
      </c>
      <c r="Q1327" s="21"/>
    </row>
    <row r="1328" spans="1:17" s="18" customFormat="1" ht="56" x14ac:dyDescent="0.2">
      <c r="A1328" s="20">
        <v>985</v>
      </c>
      <c r="B1328" s="21" t="s">
        <v>6491</v>
      </c>
      <c r="C1328" s="21" t="s">
        <v>4283</v>
      </c>
      <c r="D1328" s="21" t="s">
        <v>3819</v>
      </c>
      <c r="E1328" s="21" t="s">
        <v>49</v>
      </c>
      <c r="F1328" s="21" t="s">
        <v>9</v>
      </c>
      <c r="G1328" s="21" t="s">
        <v>3820</v>
      </c>
      <c r="H1328" s="21" t="s">
        <v>1560</v>
      </c>
      <c r="J1328" s="20">
        <v>1526</v>
      </c>
      <c r="K1328" s="22" t="s">
        <v>3822</v>
      </c>
      <c r="L1328" s="21" t="s">
        <v>8</v>
      </c>
      <c r="N1328" s="29" t="s">
        <v>7347</v>
      </c>
      <c r="O1328" s="21" t="s">
        <v>3823</v>
      </c>
      <c r="P1328" s="21" t="s">
        <v>3821</v>
      </c>
      <c r="Q1328" s="21"/>
    </row>
    <row r="1329" spans="1:17" s="18" customFormat="1" ht="238" x14ac:dyDescent="0.2">
      <c r="A1329" s="20">
        <v>983</v>
      </c>
      <c r="B1329" s="21" t="s">
        <v>4388</v>
      </c>
      <c r="C1329" s="21" t="s">
        <v>4246</v>
      </c>
      <c r="D1329" s="21" t="s">
        <v>2902</v>
      </c>
      <c r="E1329" s="21" t="s">
        <v>49</v>
      </c>
      <c r="F1329" s="21" t="s">
        <v>9</v>
      </c>
      <c r="G1329" s="21" t="s">
        <v>2903</v>
      </c>
      <c r="H1329" s="21" t="s">
        <v>47</v>
      </c>
      <c r="I1329" s="21" t="s">
        <v>413</v>
      </c>
      <c r="J1329" s="20">
        <v>1526</v>
      </c>
      <c r="K1329" s="22" t="s">
        <v>2905</v>
      </c>
      <c r="L1329" s="21" t="s">
        <v>8</v>
      </c>
      <c r="N1329" s="29" t="s">
        <v>8491</v>
      </c>
      <c r="O1329" s="21" t="s">
        <v>2906</v>
      </c>
      <c r="P1329" s="21" t="s">
        <v>2904</v>
      </c>
      <c r="Q1329" s="21"/>
    </row>
    <row r="1330" spans="1:17" s="18" customFormat="1" ht="238" x14ac:dyDescent="0.2">
      <c r="A1330" s="20">
        <v>979</v>
      </c>
      <c r="B1330" s="21" t="s">
        <v>6469</v>
      </c>
      <c r="C1330" s="21" t="s">
        <v>4835</v>
      </c>
      <c r="D1330" s="21" t="s">
        <v>130</v>
      </c>
      <c r="E1330" s="21" t="s">
        <v>79</v>
      </c>
      <c r="F1330" s="21" t="s">
        <v>9</v>
      </c>
      <c r="G1330" s="21" t="s">
        <v>8222</v>
      </c>
      <c r="H1330" s="21" t="s">
        <v>11</v>
      </c>
      <c r="J1330" s="20">
        <v>1526</v>
      </c>
      <c r="K1330" s="22" t="s">
        <v>668</v>
      </c>
      <c r="L1330" s="21" t="s">
        <v>8</v>
      </c>
      <c r="N1330" s="29" t="s">
        <v>8492</v>
      </c>
      <c r="O1330" s="21" t="s">
        <v>3750</v>
      </c>
      <c r="P1330" s="21" t="s">
        <v>3749</v>
      </c>
      <c r="Q1330" s="21"/>
    </row>
    <row r="1331" spans="1:17" s="18" customFormat="1" ht="98" x14ac:dyDescent="0.2">
      <c r="A1331" s="20">
        <v>980</v>
      </c>
      <c r="B1331" s="21" t="s">
        <v>5371</v>
      </c>
      <c r="C1331" s="21" t="s">
        <v>4197</v>
      </c>
      <c r="D1331" s="21" t="s">
        <v>130</v>
      </c>
      <c r="E1331" s="21" t="s">
        <v>79</v>
      </c>
      <c r="F1331" s="21" t="s">
        <v>9</v>
      </c>
      <c r="G1331" s="21" t="s">
        <v>666</v>
      </c>
      <c r="H1331" s="21" t="s">
        <v>11</v>
      </c>
      <c r="J1331" s="20">
        <v>1526</v>
      </c>
      <c r="K1331" s="22" t="s">
        <v>668</v>
      </c>
      <c r="L1331" s="21" t="s">
        <v>8</v>
      </c>
      <c r="M1331" s="21" t="s">
        <v>54</v>
      </c>
      <c r="N1331" s="29" t="s">
        <v>8493</v>
      </c>
      <c r="O1331" s="69" t="s">
        <v>8698</v>
      </c>
      <c r="P1331" s="21" t="s">
        <v>667</v>
      </c>
      <c r="Q1331" s="21"/>
    </row>
    <row r="1332" spans="1:17" s="18" customFormat="1" ht="32" x14ac:dyDescent="0.2">
      <c r="A1332" s="20">
        <v>672</v>
      </c>
      <c r="B1332" s="21" t="s">
        <v>4625</v>
      </c>
      <c r="C1332" s="21" t="s">
        <v>4283</v>
      </c>
      <c r="D1332" s="21" t="s">
        <v>2200</v>
      </c>
      <c r="E1332" s="21" t="s">
        <v>1351</v>
      </c>
      <c r="F1332" s="21" t="s">
        <v>9</v>
      </c>
      <c r="G1332" s="21" t="s">
        <v>22</v>
      </c>
      <c r="H1332" s="21" t="s">
        <v>11</v>
      </c>
      <c r="J1332" s="20">
        <v>1526</v>
      </c>
      <c r="K1332" s="22" t="s">
        <v>1484</v>
      </c>
      <c r="L1332" s="21" t="s">
        <v>24</v>
      </c>
      <c r="N1332" s="29" t="s">
        <v>7392</v>
      </c>
      <c r="O1332" s="21" t="s">
        <v>369</v>
      </c>
      <c r="P1332" s="21" t="s">
        <v>2201</v>
      </c>
      <c r="Q1332" s="21"/>
    </row>
    <row r="1333" spans="1:17" s="18" customFormat="1" ht="48" x14ac:dyDescent="0.2">
      <c r="A1333" s="20">
        <v>673</v>
      </c>
      <c r="B1333" s="21" t="s">
        <v>5369</v>
      </c>
      <c r="C1333" s="21" t="s">
        <v>4197</v>
      </c>
      <c r="D1333" s="21" t="s">
        <v>1482</v>
      </c>
      <c r="E1333" s="21" t="s">
        <v>13</v>
      </c>
      <c r="F1333" s="21" t="s">
        <v>9</v>
      </c>
      <c r="G1333" s="21" t="s">
        <v>22</v>
      </c>
      <c r="H1333" s="21" t="s">
        <v>11</v>
      </c>
      <c r="J1333" s="20">
        <v>1526</v>
      </c>
      <c r="K1333" s="22" t="s">
        <v>1484</v>
      </c>
      <c r="L1333" s="21" t="s">
        <v>38</v>
      </c>
      <c r="M1333" s="21" t="s">
        <v>35</v>
      </c>
      <c r="N1333" s="29" t="s">
        <v>7393</v>
      </c>
      <c r="O1333" s="21" t="s">
        <v>369</v>
      </c>
      <c r="P1333" s="21" t="s">
        <v>1483</v>
      </c>
      <c r="Q1333" s="21"/>
    </row>
    <row r="1334" spans="1:17" s="18" customFormat="1" ht="32" x14ac:dyDescent="0.2">
      <c r="A1334" s="20">
        <v>674</v>
      </c>
      <c r="B1334" s="21" t="s">
        <v>5368</v>
      </c>
      <c r="C1334" s="21" t="s">
        <v>4197</v>
      </c>
      <c r="D1334" s="21" t="s">
        <v>1401</v>
      </c>
      <c r="E1334" s="21" t="s">
        <v>265</v>
      </c>
      <c r="F1334" s="21" t="s">
        <v>9</v>
      </c>
      <c r="G1334" s="21" t="s">
        <v>22</v>
      </c>
      <c r="H1334" s="21" t="s">
        <v>11</v>
      </c>
      <c r="J1334" s="20">
        <v>1526</v>
      </c>
      <c r="K1334" s="22" t="s">
        <v>368</v>
      </c>
      <c r="L1334" s="21" t="s">
        <v>24</v>
      </c>
      <c r="N1334" s="29" t="s">
        <v>7394</v>
      </c>
      <c r="O1334" s="21" t="s">
        <v>369</v>
      </c>
      <c r="P1334" s="21" t="s">
        <v>1402</v>
      </c>
      <c r="Q1334" s="21"/>
    </row>
    <row r="1335" spans="1:17" s="18" customFormat="1" ht="32" x14ac:dyDescent="0.2">
      <c r="A1335" s="20">
        <v>675</v>
      </c>
      <c r="B1335" s="21" t="s">
        <v>5370</v>
      </c>
      <c r="C1335" s="21" t="s">
        <v>4195</v>
      </c>
      <c r="D1335" s="21" t="s">
        <v>365</v>
      </c>
      <c r="E1335" s="21" t="s">
        <v>366</v>
      </c>
      <c r="F1335" s="21" t="s">
        <v>9</v>
      </c>
      <c r="G1335" s="21" t="s">
        <v>22</v>
      </c>
      <c r="H1335" s="21" t="s">
        <v>11</v>
      </c>
      <c r="J1335" s="20">
        <v>1526</v>
      </c>
      <c r="K1335" s="22" t="s">
        <v>368</v>
      </c>
      <c r="L1335" s="21" t="s">
        <v>24</v>
      </c>
      <c r="N1335" s="29" t="s">
        <v>7395</v>
      </c>
      <c r="O1335" s="21" t="s">
        <v>369</v>
      </c>
      <c r="P1335" s="21" t="s">
        <v>367</v>
      </c>
      <c r="Q1335" s="21"/>
    </row>
    <row r="1336" spans="1:17" s="18" customFormat="1" ht="48" x14ac:dyDescent="0.2">
      <c r="A1336" s="20">
        <v>676</v>
      </c>
      <c r="B1336" s="21" t="s">
        <v>6056</v>
      </c>
      <c r="C1336" s="21" t="s">
        <v>4195</v>
      </c>
      <c r="D1336" s="21" t="s">
        <v>2055</v>
      </c>
      <c r="E1336" s="21" t="s">
        <v>237</v>
      </c>
      <c r="F1336" s="21" t="s">
        <v>9</v>
      </c>
      <c r="G1336" s="21" t="s">
        <v>22</v>
      </c>
      <c r="H1336" s="21" t="s">
        <v>11</v>
      </c>
      <c r="J1336" s="20">
        <v>1526</v>
      </c>
      <c r="K1336" s="22" t="s">
        <v>368</v>
      </c>
      <c r="L1336" s="21" t="s">
        <v>38</v>
      </c>
      <c r="N1336" s="29" t="s">
        <v>7396</v>
      </c>
      <c r="O1336" s="21" t="s">
        <v>26</v>
      </c>
      <c r="P1336" s="21" t="s">
        <v>2056</v>
      </c>
      <c r="Q1336" s="21"/>
    </row>
    <row r="1337" spans="1:17" s="18" customFormat="1" ht="126" x14ac:dyDescent="0.2">
      <c r="A1337" s="20">
        <v>1754</v>
      </c>
      <c r="B1337" s="21" t="s">
        <v>5435</v>
      </c>
      <c r="C1337" s="21" t="s">
        <v>4197</v>
      </c>
      <c r="D1337" s="21" t="s">
        <v>67</v>
      </c>
      <c r="E1337" s="21" t="s">
        <v>5436</v>
      </c>
      <c r="F1337" s="21" t="s">
        <v>9</v>
      </c>
      <c r="G1337" s="21" t="s">
        <v>8222</v>
      </c>
      <c r="H1337" s="21" t="s">
        <v>11</v>
      </c>
      <c r="J1337" s="20">
        <v>1526</v>
      </c>
      <c r="K1337" s="22" t="s">
        <v>5438</v>
      </c>
      <c r="L1337" s="21" t="s">
        <v>8</v>
      </c>
      <c r="N1337" s="29" t="s">
        <v>7397</v>
      </c>
      <c r="O1337" s="21" t="s">
        <v>5439</v>
      </c>
      <c r="P1337" s="21" t="s">
        <v>5437</v>
      </c>
    </row>
    <row r="1338" spans="1:17" s="18" customFormat="1" ht="84" x14ac:dyDescent="0.2">
      <c r="A1338" s="20">
        <v>990</v>
      </c>
      <c r="B1338" s="21" t="s">
        <v>5373</v>
      </c>
      <c r="C1338" s="21" t="s">
        <v>4973</v>
      </c>
      <c r="D1338" s="21" t="s">
        <v>67</v>
      </c>
      <c r="E1338" s="21" t="s">
        <v>49</v>
      </c>
      <c r="F1338" s="21" t="s">
        <v>9</v>
      </c>
      <c r="G1338" s="21" t="s">
        <v>1275</v>
      </c>
      <c r="H1338" s="21" t="s">
        <v>47</v>
      </c>
      <c r="I1338" s="21" t="s">
        <v>1279</v>
      </c>
      <c r="J1338" s="20">
        <v>1526</v>
      </c>
      <c r="K1338" s="22" t="s">
        <v>1277</v>
      </c>
      <c r="L1338" s="21" t="s">
        <v>16</v>
      </c>
      <c r="N1338" s="29" t="s">
        <v>8494</v>
      </c>
      <c r="O1338" s="21" t="s">
        <v>1278</v>
      </c>
      <c r="P1338" s="21" t="s">
        <v>1276</v>
      </c>
    </row>
    <row r="1339" spans="1:17" s="18" customFormat="1" ht="84" x14ac:dyDescent="0.2">
      <c r="A1339" s="20">
        <v>989</v>
      </c>
      <c r="B1339" s="21" t="s">
        <v>6422</v>
      </c>
      <c r="C1339" s="21" t="s">
        <v>4246</v>
      </c>
      <c r="D1339" s="21" t="s">
        <v>3533</v>
      </c>
      <c r="E1339" s="21" t="s">
        <v>49</v>
      </c>
      <c r="F1339" s="21" t="s">
        <v>9</v>
      </c>
      <c r="G1339" s="21" t="s">
        <v>1275</v>
      </c>
      <c r="H1339" s="21" t="s">
        <v>47</v>
      </c>
      <c r="I1339" s="21" t="s">
        <v>432</v>
      </c>
      <c r="J1339" s="20">
        <v>1526</v>
      </c>
      <c r="K1339" s="22" t="s">
        <v>3535</v>
      </c>
      <c r="L1339" s="21" t="s">
        <v>16</v>
      </c>
      <c r="N1339" s="29" t="s">
        <v>8495</v>
      </c>
      <c r="O1339" s="21" t="s">
        <v>3536</v>
      </c>
      <c r="P1339" s="21" t="s">
        <v>3534</v>
      </c>
    </row>
    <row r="1340" spans="1:17" s="18" customFormat="1" ht="84" x14ac:dyDescent="0.2">
      <c r="A1340" s="20">
        <v>1737</v>
      </c>
      <c r="B1340" s="21" t="s">
        <v>6327</v>
      </c>
      <c r="C1340" s="21" t="s">
        <v>4283</v>
      </c>
      <c r="D1340" s="21" t="s">
        <v>5387</v>
      </c>
      <c r="E1340" s="21" t="s">
        <v>643</v>
      </c>
      <c r="F1340" s="21" t="s">
        <v>9</v>
      </c>
      <c r="G1340" s="21" t="s">
        <v>5388</v>
      </c>
      <c r="H1340" s="21" t="s">
        <v>47</v>
      </c>
      <c r="I1340" s="21" t="s">
        <v>413</v>
      </c>
      <c r="J1340" s="20">
        <v>1526</v>
      </c>
      <c r="K1340" s="22" t="s">
        <v>5390</v>
      </c>
      <c r="L1340" s="21" t="s">
        <v>8</v>
      </c>
      <c r="M1340" s="21" t="s">
        <v>939</v>
      </c>
      <c r="N1340" s="29" t="s">
        <v>8496</v>
      </c>
      <c r="O1340" s="21" t="s">
        <v>5391</v>
      </c>
      <c r="P1340" s="21" t="s">
        <v>5389</v>
      </c>
    </row>
    <row r="1341" spans="1:17" s="18" customFormat="1" ht="144" x14ac:dyDescent="0.2">
      <c r="A1341" s="20">
        <v>1731</v>
      </c>
      <c r="B1341" s="21" t="s">
        <v>5381</v>
      </c>
      <c r="C1341" s="21" t="s">
        <v>4197</v>
      </c>
      <c r="D1341" s="21" t="s">
        <v>5382</v>
      </c>
      <c r="E1341" s="21" t="s">
        <v>712</v>
      </c>
      <c r="F1341" s="21" t="s">
        <v>9</v>
      </c>
      <c r="G1341" s="21" t="s">
        <v>5383</v>
      </c>
      <c r="H1341" s="21" t="s">
        <v>19</v>
      </c>
      <c r="J1341" s="20">
        <v>1526</v>
      </c>
      <c r="K1341" s="22" t="s">
        <v>5385</v>
      </c>
      <c r="L1341" s="21" t="s">
        <v>8</v>
      </c>
      <c r="N1341" s="29" t="s">
        <v>7398</v>
      </c>
      <c r="O1341" s="21" t="s">
        <v>5386</v>
      </c>
      <c r="P1341" s="21" t="s">
        <v>5384</v>
      </c>
    </row>
    <row r="1342" spans="1:17" s="18" customFormat="1" ht="98" x14ac:dyDescent="0.2">
      <c r="A1342" s="20">
        <v>1741</v>
      </c>
      <c r="B1342" s="21" t="s">
        <v>6285</v>
      </c>
      <c r="C1342" s="21" t="s">
        <v>4246</v>
      </c>
      <c r="D1342" s="21" t="s">
        <v>5392</v>
      </c>
      <c r="E1342" s="21" t="s">
        <v>237</v>
      </c>
      <c r="F1342" s="21" t="s">
        <v>9</v>
      </c>
      <c r="G1342" s="21" t="s">
        <v>8222</v>
      </c>
      <c r="H1342" s="21" t="s">
        <v>11</v>
      </c>
      <c r="J1342" s="20">
        <v>1526</v>
      </c>
      <c r="K1342" s="22" t="s">
        <v>5394</v>
      </c>
      <c r="L1342" s="21" t="s">
        <v>8</v>
      </c>
      <c r="N1342" s="29" t="s">
        <v>8497</v>
      </c>
      <c r="O1342" s="21" t="s">
        <v>5395</v>
      </c>
      <c r="P1342" s="21" t="s">
        <v>5393</v>
      </c>
    </row>
    <row r="1343" spans="1:17" s="18" customFormat="1" ht="48" x14ac:dyDescent="0.2">
      <c r="A1343" s="20">
        <v>1752</v>
      </c>
      <c r="B1343" s="21" t="s">
        <v>5426</v>
      </c>
      <c r="C1343" s="21" t="s">
        <v>4195</v>
      </c>
      <c r="D1343" s="21" t="s">
        <v>2345</v>
      </c>
      <c r="E1343" s="21" t="s">
        <v>265</v>
      </c>
      <c r="F1343" s="21" t="s">
        <v>9</v>
      </c>
      <c r="G1343" s="21" t="s">
        <v>5427</v>
      </c>
      <c r="H1343" s="21" t="s">
        <v>47</v>
      </c>
      <c r="I1343" s="21" t="s">
        <v>774</v>
      </c>
      <c r="J1343" s="20">
        <v>1526</v>
      </c>
      <c r="K1343" s="22" t="s">
        <v>5429</v>
      </c>
      <c r="L1343" s="21" t="s">
        <v>16</v>
      </c>
      <c r="N1343" s="29" t="s">
        <v>8310</v>
      </c>
      <c r="O1343" s="21" t="s">
        <v>5430</v>
      </c>
      <c r="P1343" s="21" t="s">
        <v>5428</v>
      </c>
    </row>
    <row r="1344" spans="1:17" s="18" customFormat="1" ht="140" x14ac:dyDescent="0.2">
      <c r="A1344" s="20">
        <v>1755</v>
      </c>
      <c r="B1344" s="21" t="s">
        <v>6203</v>
      </c>
      <c r="C1344" s="21" t="s">
        <v>4246</v>
      </c>
      <c r="D1344" s="21" t="s">
        <v>5440</v>
      </c>
      <c r="E1344" s="21" t="s">
        <v>108</v>
      </c>
      <c r="F1344" s="21" t="s">
        <v>9</v>
      </c>
      <c r="G1344" s="21" t="s">
        <v>5441</v>
      </c>
      <c r="H1344" s="21" t="s">
        <v>47</v>
      </c>
      <c r="I1344" s="21" t="s">
        <v>46</v>
      </c>
      <c r="J1344" s="20">
        <v>1526</v>
      </c>
      <c r="K1344" s="22" t="s">
        <v>5443</v>
      </c>
      <c r="L1344" s="21" t="s">
        <v>16</v>
      </c>
      <c r="N1344" s="29" t="s">
        <v>8523</v>
      </c>
      <c r="O1344" s="21" t="s">
        <v>5444</v>
      </c>
      <c r="P1344" s="21" t="s">
        <v>5442</v>
      </c>
    </row>
    <row r="1345" spans="1:17" s="18" customFormat="1" ht="140" x14ac:dyDescent="0.2">
      <c r="A1345" s="20">
        <v>1756</v>
      </c>
      <c r="B1345" s="21" t="s">
        <v>6530</v>
      </c>
      <c r="C1345" s="21" t="s">
        <v>4246</v>
      </c>
      <c r="D1345" s="21" t="s">
        <v>1290</v>
      </c>
      <c r="E1345" s="21" t="s">
        <v>28</v>
      </c>
      <c r="F1345" s="21" t="s">
        <v>9</v>
      </c>
      <c r="G1345" s="21" t="s">
        <v>5441</v>
      </c>
      <c r="H1345" s="21" t="s">
        <v>47</v>
      </c>
      <c r="I1345" s="21" t="s">
        <v>46</v>
      </c>
      <c r="J1345" s="20">
        <v>1526</v>
      </c>
      <c r="K1345" s="22" t="s">
        <v>5443</v>
      </c>
      <c r="L1345" s="21" t="s">
        <v>16</v>
      </c>
      <c r="N1345" s="29" t="s">
        <v>8523</v>
      </c>
      <c r="O1345" s="21" t="s">
        <v>5444</v>
      </c>
      <c r="P1345" s="21" t="s">
        <v>5442</v>
      </c>
    </row>
    <row r="1346" spans="1:17" s="18" customFormat="1" ht="140" x14ac:dyDescent="0.2">
      <c r="A1346" s="20">
        <v>1757</v>
      </c>
      <c r="B1346" s="21" t="s">
        <v>5445</v>
      </c>
      <c r="C1346" s="21" t="s">
        <v>4197</v>
      </c>
      <c r="D1346" s="21" t="s">
        <v>67</v>
      </c>
      <c r="E1346" s="21" t="s">
        <v>108</v>
      </c>
      <c r="F1346" s="21" t="s">
        <v>9</v>
      </c>
      <c r="G1346" s="21" t="s">
        <v>5441</v>
      </c>
      <c r="H1346" s="21" t="s">
        <v>47</v>
      </c>
      <c r="I1346" s="21" t="s">
        <v>46</v>
      </c>
      <c r="J1346" s="20">
        <v>1526</v>
      </c>
      <c r="K1346" s="22" t="s">
        <v>5443</v>
      </c>
      <c r="L1346" s="21" t="s">
        <v>16</v>
      </c>
      <c r="N1346" s="29" t="s">
        <v>8523</v>
      </c>
      <c r="O1346" s="21" t="s">
        <v>5444</v>
      </c>
      <c r="P1346" s="21" t="s">
        <v>5442</v>
      </c>
    </row>
    <row r="1347" spans="1:17" s="18" customFormat="1" ht="112" x14ac:dyDescent="0.2">
      <c r="A1347" s="20">
        <v>1758</v>
      </c>
      <c r="B1347" s="21" t="s">
        <v>5446</v>
      </c>
      <c r="C1347" s="21" t="s">
        <v>4283</v>
      </c>
      <c r="D1347" s="21" t="s">
        <v>5447</v>
      </c>
      <c r="E1347" s="21" t="s">
        <v>5448</v>
      </c>
      <c r="F1347" s="21" t="s">
        <v>9</v>
      </c>
      <c r="G1347" s="21" t="s">
        <v>5449</v>
      </c>
      <c r="H1347" s="21" t="s">
        <v>47</v>
      </c>
      <c r="I1347" s="21" t="s">
        <v>432</v>
      </c>
      <c r="J1347" s="20">
        <v>1526</v>
      </c>
      <c r="K1347" s="22" t="s">
        <v>5451</v>
      </c>
      <c r="L1347" s="21" t="s">
        <v>16</v>
      </c>
      <c r="N1347" s="29" t="s">
        <v>8498</v>
      </c>
      <c r="O1347" s="21" t="s">
        <v>5452</v>
      </c>
      <c r="P1347" s="21" t="s">
        <v>5450</v>
      </c>
    </row>
    <row r="1348" spans="1:17" s="18" customFormat="1" ht="48" x14ac:dyDescent="0.2">
      <c r="A1348" s="20">
        <v>1753</v>
      </c>
      <c r="B1348" s="21" t="s">
        <v>4392</v>
      </c>
      <c r="C1348" s="21" t="s">
        <v>4283</v>
      </c>
      <c r="D1348" s="21" t="s">
        <v>3443</v>
      </c>
      <c r="E1348" s="21" t="s">
        <v>2781</v>
      </c>
      <c r="F1348" s="21" t="s">
        <v>9</v>
      </c>
      <c r="G1348" s="21" t="s">
        <v>5431</v>
      </c>
      <c r="H1348" s="21" t="s">
        <v>47</v>
      </c>
      <c r="I1348" s="21" t="s">
        <v>774</v>
      </c>
      <c r="J1348" s="20">
        <v>1526</v>
      </c>
      <c r="K1348" s="22" t="s">
        <v>5433</v>
      </c>
      <c r="L1348" s="21" t="s">
        <v>16</v>
      </c>
      <c r="N1348" s="29" t="s">
        <v>8311</v>
      </c>
      <c r="O1348" s="21" t="s">
        <v>5434</v>
      </c>
      <c r="P1348" s="21" t="s">
        <v>5432</v>
      </c>
    </row>
    <row r="1349" spans="1:17" s="18" customFormat="1" ht="168" x14ac:dyDescent="0.2">
      <c r="A1349" s="20">
        <v>1742</v>
      </c>
      <c r="B1349" s="21" t="s">
        <v>4230</v>
      </c>
      <c r="C1349" s="21" t="s">
        <v>4195</v>
      </c>
      <c r="D1349" s="21" t="s">
        <v>5396</v>
      </c>
      <c r="E1349" s="21" t="s">
        <v>2659</v>
      </c>
      <c r="F1349" s="21" t="s">
        <v>9</v>
      </c>
      <c r="G1349" s="21" t="s">
        <v>2038</v>
      </c>
      <c r="H1349" s="21" t="s">
        <v>47</v>
      </c>
      <c r="I1349" s="21" t="s">
        <v>296</v>
      </c>
      <c r="J1349" s="20">
        <v>1526</v>
      </c>
      <c r="K1349" s="22" t="s">
        <v>5398</v>
      </c>
      <c r="L1349" s="21" t="s">
        <v>16</v>
      </c>
      <c r="N1349" s="29" t="s">
        <v>8501</v>
      </c>
      <c r="O1349" s="21" t="s">
        <v>5399</v>
      </c>
      <c r="P1349" s="21" t="s">
        <v>5397</v>
      </c>
    </row>
    <row r="1350" spans="1:17" s="18" customFormat="1" ht="154" x14ac:dyDescent="0.2">
      <c r="A1350" s="20">
        <v>1743</v>
      </c>
      <c r="B1350" s="21" t="s">
        <v>6441</v>
      </c>
      <c r="C1350" s="21" t="s">
        <v>4195</v>
      </c>
      <c r="D1350" s="21" t="s">
        <v>5400</v>
      </c>
      <c r="E1350" s="21" t="s">
        <v>5401</v>
      </c>
      <c r="F1350" s="21" t="s">
        <v>9</v>
      </c>
      <c r="G1350" s="21" t="s">
        <v>245</v>
      </c>
      <c r="H1350" s="21" t="s">
        <v>47</v>
      </c>
      <c r="I1350" s="21" t="s">
        <v>804</v>
      </c>
      <c r="J1350" s="20">
        <v>1526</v>
      </c>
      <c r="K1350" s="22" t="s">
        <v>5398</v>
      </c>
      <c r="L1350" s="21" t="s">
        <v>16</v>
      </c>
      <c r="N1350" s="29" t="s">
        <v>8499</v>
      </c>
      <c r="O1350" s="21" t="s">
        <v>5403</v>
      </c>
      <c r="P1350" s="21" t="s">
        <v>5402</v>
      </c>
    </row>
    <row r="1351" spans="1:17" s="18" customFormat="1" ht="140" x14ac:dyDescent="0.2">
      <c r="A1351" s="20">
        <v>1744</v>
      </c>
      <c r="B1351" s="21" t="s">
        <v>4241</v>
      </c>
      <c r="C1351" s="21" t="s">
        <v>4197</v>
      </c>
      <c r="D1351" s="21" t="s">
        <v>5404</v>
      </c>
      <c r="E1351" s="21" t="s">
        <v>336</v>
      </c>
      <c r="F1351" s="21" t="s">
        <v>9</v>
      </c>
      <c r="G1351" s="21" t="s">
        <v>2038</v>
      </c>
      <c r="H1351" s="21" t="s">
        <v>47</v>
      </c>
      <c r="I1351" s="21" t="s">
        <v>5405</v>
      </c>
      <c r="J1351" s="20">
        <v>1526</v>
      </c>
      <c r="K1351" s="22" t="s">
        <v>5398</v>
      </c>
      <c r="L1351" s="21" t="s">
        <v>16</v>
      </c>
      <c r="N1351" s="29" t="s">
        <v>8500</v>
      </c>
      <c r="O1351" s="21" t="s">
        <v>5407</v>
      </c>
      <c r="P1351" s="21" t="s">
        <v>5406</v>
      </c>
    </row>
    <row r="1352" spans="1:17" s="18" customFormat="1" ht="140" x14ac:dyDescent="0.2">
      <c r="A1352" s="20">
        <v>1745</v>
      </c>
      <c r="B1352" s="21" t="s">
        <v>5946</v>
      </c>
      <c r="C1352" s="21" t="s">
        <v>4195</v>
      </c>
      <c r="D1352" s="21" t="s">
        <v>5408</v>
      </c>
      <c r="E1352" s="21" t="s">
        <v>1408</v>
      </c>
      <c r="F1352" s="21" t="s">
        <v>9</v>
      </c>
      <c r="G1352" s="21" t="s">
        <v>2038</v>
      </c>
      <c r="H1352" s="21" t="s">
        <v>47</v>
      </c>
      <c r="I1352" s="21" t="s">
        <v>599</v>
      </c>
      <c r="J1352" s="20">
        <v>1526</v>
      </c>
      <c r="K1352" s="22" t="s">
        <v>5398</v>
      </c>
      <c r="L1352" s="21" t="s">
        <v>16</v>
      </c>
      <c r="N1352" s="29" t="s">
        <v>8502</v>
      </c>
      <c r="O1352" s="21" t="s">
        <v>5410</v>
      </c>
      <c r="P1352" s="21" t="s">
        <v>5409</v>
      </c>
    </row>
    <row r="1353" spans="1:17" s="18" customFormat="1" ht="126" x14ac:dyDescent="0.2">
      <c r="A1353" s="20">
        <v>1746</v>
      </c>
      <c r="B1353" s="21" t="s">
        <v>5411</v>
      </c>
      <c r="C1353" s="21" t="s">
        <v>4197</v>
      </c>
      <c r="D1353" s="21" t="s">
        <v>5412</v>
      </c>
      <c r="E1353" s="21" t="s">
        <v>265</v>
      </c>
      <c r="F1353" s="21" t="s">
        <v>9</v>
      </c>
      <c r="G1353" s="21" t="s">
        <v>2038</v>
      </c>
      <c r="H1353" s="21" t="s">
        <v>47</v>
      </c>
      <c r="I1353" s="21" t="s">
        <v>87</v>
      </c>
      <c r="J1353" s="20">
        <v>1526</v>
      </c>
      <c r="K1353" s="22" t="s">
        <v>5398</v>
      </c>
      <c r="L1353" s="21" t="s">
        <v>16</v>
      </c>
      <c r="N1353" s="29" t="s">
        <v>8503</v>
      </c>
      <c r="O1353" s="21" t="s">
        <v>5414</v>
      </c>
      <c r="P1353" s="21" t="s">
        <v>5413</v>
      </c>
    </row>
    <row r="1354" spans="1:17" s="18" customFormat="1" ht="140" x14ac:dyDescent="0.2">
      <c r="A1354" s="20">
        <v>1747</v>
      </c>
      <c r="B1354" s="21" t="s">
        <v>5415</v>
      </c>
      <c r="C1354" s="21" t="s">
        <v>4197</v>
      </c>
      <c r="D1354" s="21" t="s">
        <v>67</v>
      </c>
      <c r="E1354" s="21" t="s">
        <v>32</v>
      </c>
      <c r="F1354" s="21" t="s">
        <v>9</v>
      </c>
      <c r="G1354" s="21" t="s">
        <v>2038</v>
      </c>
      <c r="H1354" s="21" t="s">
        <v>47</v>
      </c>
      <c r="I1354" s="21" t="s">
        <v>46</v>
      </c>
      <c r="J1354" s="20">
        <v>1526</v>
      </c>
      <c r="K1354" s="22" t="s">
        <v>5398</v>
      </c>
      <c r="L1354" s="21" t="s">
        <v>16</v>
      </c>
      <c r="N1354" s="29" t="s">
        <v>8504</v>
      </c>
      <c r="O1354" s="21" t="s">
        <v>5417</v>
      </c>
      <c r="P1354" s="21" t="s">
        <v>5416</v>
      </c>
    </row>
    <row r="1355" spans="1:17" s="18" customFormat="1" ht="126" x14ac:dyDescent="0.2">
      <c r="A1355" s="20">
        <v>1748</v>
      </c>
      <c r="B1355" s="21" t="s">
        <v>5418</v>
      </c>
      <c r="C1355" s="21" t="s">
        <v>4197</v>
      </c>
      <c r="D1355" s="21" t="s">
        <v>8007</v>
      </c>
      <c r="E1355" s="21" t="s">
        <v>265</v>
      </c>
      <c r="F1355" s="21" t="s">
        <v>9</v>
      </c>
      <c r="G1355" s="21" t="s">
        <v>2038</v>
      </c>
      <c r="H1355" s="21" t="s">
        <v>47</v>
      </c>
      <c r="I1355" s="21" t="s">
        <v>432</v>
      </c>
      <c r="J1355" s="20">
        <v>1526</v>
      </c>
      <c r="K1355" s="22" t="s">
        <v>5398</v>
      </c>
      <c r="L1355" s="21" t="s">
        <v>16</v>
      </c>
      <c r="N1355" s="29" t="s">
        <v>8505</v>
      </c>
      <c r="O1355" s="21" t="s">
        <v>5420</v>
      </c>
      <c r="P1355" s="21" t="s">
        <v>5419</v>
      </c>
    </row>
    <row r="1356" spans="1:17" s="18" customFormat="1" ht="140" x14ac:dyDescent="0.2">
      <c r="A1356" s="20">
        <v>1749</v>
      </c>
      <c r="B1356" s="21" t="s">
        <v>4927</v>
      </c>
      <c r="C1356" s="21" t="s">
        <v>4197</v>
      </c>
      <c r="D1356" s="21" t="s">
        <v>3400</v>
      </c>
      <c r="E1356" s="21" t="s">
        <v>265</v>
      </c>
      <c r="F1356" s="21" t="s">
        <v>9</v>
      </c>
      <c r="G1356" s="21" t="s">
        <v>2038</v>
      </c>
      <c r="H1356" s="21" t="s">
        <v>47</v>
      </c>
      <c r="I1356" s="21" t="s">
        <v>306</v>
      </c>
      <c r="J1356" s="20">
        <v>1526</v>
      </c>
      <c r="K1356" s="22" t="s">
        <v>5398</v>
      </c>
      <c r="L1356" s="21" t="s">
        <v>16</v>
      </c>
      <c r="N1356" s="29" t="s">
        <v>8506</v>
      </c>
      <c r="O1356" s="21" t="s">
        <v>5422</v>
      </c>
      <c r="P1356" s="21" t="s">
        <v>5421</v>
      </c>
    </row>
    <row r="1357" spans="1:17" s="18" customFormat="1" ht="140" x14ac:dyDescent="0.2">
      <c r="A1357" s="20">
        <v>1750</v>
      </c>
      <c r="B1357" s="21" t="s">
        <v>4654</v>
      </c>
      <c r="C1357" s="21" t="s">
        <v>4197</v>
      </c>
      <c r="D1357" s="21" t="s">
        <v>5423</v>
      </c>
      <c r="E1357" s="21" t="s">
        <v>265</v>
      </c>
      <c r="F1357" s="21" t="s">
        <v>9</v>
      </c>
      <c r="G1357" s="21" t="s">
        <v>2038</v>
      </c>
      <c r="H1357" s="21" t="s">
        <v>47</v>
      </c>
      <c r="I1357" s="21" t="s">
        <v>360</v>
      </c>
      <c r="J1357" s="20">
        <v>1526</v>
      </c>
      <c r="K1357" s="22" t="s">
        <v>5398</v>
      </c>
      <c r="L1357" s="21" t="s">
        <v>16</v>
      </c>
      <c r="N1357" s="29" t="s">
        <v>8507</v>
      </c>
      <c r="O1357" s="21" t="s">
        <v>5425</v>
      </c>
      <c r="P1357" s="21" t="s">
        <v>5424</v>
      </c>
    </row>
    <row r="1358" spans="1:17" s="18" customFormat="1" ht="32" x14ac:dyDescent="0.2">
      <c r="A1358" s="20">
        <v>677</v>
      </c>
      <c r="B1358" s="21" t="s">
        <v>6523</v>
      </c>
      <c r="C1358" s="21" t="s">
        <v>4246</v>
      </c>
      <c r="D1358" s="21" t="s">
        <v>3977</v>
      </c>
      <c r="E1358" s="21" t="s">
        <v>13</v>
      </c>
      <c r="F1358" s="21" t="s">
        <v>9</v>
      </c>
      <c r="G1358" s="21" t="s">
        <v>22</v>
      </c>
      <c r="H1358" s="21" t="s">
        <v>11</v>
      </c>
      <c r="J1358" s="20">
        <v>1526</v>
      </c>
      <c r="K1358" s="22" t="s">
        <v>3990</v>
      </c>
      <c r="L1358" s="21" t="s">
        <v>24</v>
      </c>
      <c r="N1358" s="29" t="s">
        <v>7399</v>
      </c>
      <c r="O1358" s="21" t="s">
        <v>26</v>
      </c>
      <c r="P1358" s="21" t="s">
        <v>3989</v>
      </c>
      <c r="Q1358" s="21"/>
    </row>
    <row r="1359" spans="1:17" s="18" customFormat="1" ht="96" x14ac:dyDescent="0.2">
      <c r="A1359" s="20">
        <v>1256</v>
      </c>
      <c r="B1359" s="21" t="s">
        <v>5374</v>
      </c>
      <c r="C1359" s="21" t="s">
        <v>4197</v>
      </c>
      <c r="D1359" s="21" t="s">
        <v>720</v>
      </c>
      <c r="E1359" s="21" t="s">
        <v>79</v>
      </c>
      <c r="F1359" s="21" t="s">
        <v>9</v>
      </c>
      <c r="G1359" s="21" t="s">
        <v>2539</v>
      </c>
      <c r="H1359" s="21" t="s">
        <v>19</v>
      </c>
      <c r="J1359" s="20">
        <v>1526</v>
      </c>
      <c r="K1359" s="22" t="s">
        <v>2541</v>
      </c>
      <c r="L1359" s="21" t="s">
        <v>8</v>
      </c>
      <c r="N1359" s="29" t="s">
        <v>8508</v>
      </c>
      <c r="O1359" s="21" t="s">
        <v>2542</v>
      </c>
      <c r="P1359" s="21" t="s">
        <v>2540</v>
      </c>
      <c r="Q1359" s="21"/>
    </row>
    <row r="1360" spans="1:17" s="18" customFormat="1" ht="56" x14ac:dyDescent="0.2">
      <c r="A1360" s="20">
        <v>1302</v>
      </c>
      <c r="B1360" s="21" t="s">
        <v>6478</v>
      </c>
      <c r="C1360" s="21" t="s">
        <v>4262</v>
      </c>
      <c r="D1360" s="21" t="s">
        <v>3763</v>
      </c>
      <c r="E1360" s="21" t="s">
        <v>3764</v>
      </c>
      <c r="F1360" s="21" t="s">
        <v>9</v>
      </c>
      <c r="H1360" s="21" t="s">
        <v>11</v>
      </c>
      <c r="J1360" s="20">
        <v>1526</v>
      </c>
      <c r="L1360" s="21" t="s">
        <v>394</v>
      </c>
      <c r="N1360" s="29" t="s">
        <v>7333</v>
      </c>
      <c r="O1360" s="21" t="s">
        <v>3766</v>
      </c>
      <c r="P1360" s="21" t="s">
        <v>3765</v>
      </c>
      <c r="Q1360" s="21"/>
    </row>
    <row r="1361" spans="1:17" s="18" customFormat="1" ht="238" x14ac:dyDescent="0.2">
      <c r="A1361" s="20">
        <v>1303</v>
      </c>
      <c r="B1361" s="21" t="s">
        <v>5991</v>
      </c>
      <c r="C1361" s="21" t="s">
        <v>4195</v>
      </c>
      <c r="F1361" s="21" t="s">
        <v>9</v>
      </c>
      <c r="G1361" s="21" t="s">
        <v>1755</v>
      </c>
      <c r="H1361" s="21" t="s">
        <v>19</v>
      </c>
      <c r="J1361" s="20">
        <v>1526</v>
      </c>
      <c r="L1361" s="21" t="s">
        <v>38</v>
      </c>
      <c r="N1361" s="29" t="s">
        <v>8509</v>
      </c>
      <c r="O1361" s="21" t="s">
        <v>1757</v>
      </c>
      <c r="P1361" s="21" t="s">
        <v>1756</v>
      </c>
      <c r="Q1361" s="21"/>
    </row>
    <row r="1362" spans="1:17" s="18" customFormat="1" ht="42" x14ac:dyDescent="0.2">
      <c r="A1362" s="20">
        <v>1384</v>
      </c>
      <c r="B1362" s="21" t="s">
        <v>5375</v>
      </c>
      <c r="C1362" s="21" t="s">
        <v>4197</v>
      </c>
      <c r="F1362" s="21" t="s">
        <v>9</v>
      </c>
      <c r="G1362" s="21" t="s">
        <v>8222</v>
      </c>
      <c r="H1362" s="21" t="s">
        <v>47</v>
      </c>
      <c r="J1362" s="20">
        <v>1526</v>
      </c>
      <c r="L1362" s="21" t="s">
        <v>38</v>
      </c>
      <c r="N1362" s="29" t="s">
        <v>7334</v>
      </c>
      <c r="O1362" s="21" t="s">
        <v>121</v>
      </c>
      <c r="P1362" s="21" t="s">
        <v>1250</v>
      </c>
      <c r="Q1362" s="21"/>
    </row>
    <row r="1363" spans="1:17" s="18" customFormat="1" ht="42" x14ac:dyDescent="0.2">
      <c r="A1363" s="20">
        <v>1411</v>
      </c>
      <c r="B1363" s="21" t="s">
        <v>6476</v>
      </c>
      <c r="C1363" s="21" t="s">
        <v>4283</v>
      </c>
      <c r="F1363" s="21" t="s">
        <v>9</v>
      </c>
      <c r="G1363" s="21" t="s">
        <v>8222</v>
      </c>
      <c r="H1363" s="21" t="s">
        <v>47</v>
      </c>
      <c r="J1363" s="20">
        <v>1526</v>
      </c>
      <c r="L1363" s="21" t="s">
        <v>38</v>
      </c>
      <c r="N1363" s="29" t="s">
        <v>7336</v>
      </c>
      <c r="O1363" s="21" t="s">
        <v>121</v>
      </c>
      <c r="P1363" s="21" t="s">
        <v>3759</v>
      </c>
      <c r="Q1363" s="21"/>
    </row>
    <row r="1364" spans="1:17" s="18" customFormat="1" ht="140" x14ac:dyDescent="0.2">
      <c r="A1364" s="20">
        <v>1684</v>
      </c>
      <c r="B1364" s="21" t="s">
        <v>5376</v>
      </c>
      <c r="C1364" s="21" t="s">
        <v>8043</v>
      </c>
      <c r="D1364" s="21" t="s">
        <v>67</v>
      </c>
      <c r="E1364" s="21" t="s">
        <v>5377</v>
      </c>
      <c r="F1364" s="21" t="s">
        <v>335</v>
      </c>
      <c r="G1364" s="21" t="s">
        <v>8222</v>
      </c>
      <c r="H1364" s="21" t="s">
        <v>11</v>
      </c>
      <c r="J1364" s="20">
        <v>1526</v>
      </c>
      <c r="L1364" s="21" t="s">
        <v>24</v>
      </c>
      <c r="N1364" s="29" t="s">
        <v>5379</v>
      </c>
      <c r="O1364" s="21" t="s">
        <v>5380</v>
      </c>
      <c r="P1364" s="21" t="s">
        <v>5378</v>
      </c>
    </row>
    <row r="1365" spans="1:17" s="18" customFormat="1" ht="42" x14ac:dyDescent="0.2">
      <c r="A1365" s="20">
        <v>994</v>
      </c>
      <c r="B1365" s="21" t="s">
        <v>6548</v>
      </c>
      <c r="C1365" s="21" t="s">
        <v>4246</v>
      </c>
      <c r="D1365" s="21" t="s">
        <v>4096</v>
      </c>
      <c r="E1365" s="21" t="s">
        <v>265</v>
      </c>
      <c r="F1365" s="21" t="s">
        <v>9</v>
      </c>
      <c r="G1365" s="21" t="s">
        <v>4097</v>
      </c>
      <c r="H1365" s="21" t="s">
        <v>47</v>
      </c>
      <c r="I1365" s="21" t="s">
        <v>4101</v>
      </c>
      <c r="J1365" s="20">
        <v>1527</v>
      </c>
      <c r="K1365" s="22" t="s">
        <v>4099</v>
      </c>
      <c r="L1365" s="21" t="s">
        <v>8</v>
      </c>
      <c r="N1365" s="29" t="s">
        <v>8312</v>
      </c>
      <c r="O1365" s="21" t="s">
        <v>4100</v>
      </c>
      <c r="P1365" s="21" t="s">
        <v>4098</v>
      </c>
      <c r="Q1365" s="21"/>
    </row>
    <row r="1366" spans="1:17" s="18" customFormat="1" ht="48" x14ac:dyDescent="0.2">
      <c r="A1366" s="20">
        <v>678</v>
      </c>
      <c r="B1366" s="21" t="s">
        <v>5454</v>
      </c>
      <c r="C1366" s="21" t="s">
        <v>4835</v>
      </c>
      <c r="D1366" s="21" t="s">
        <v>20</v>
      </c>
      <c r="E1366" s="21" t="s">
        <v>21</v>
      </c>
      <c r="F1366" s="21" t="s">
        <v>9</v>
      </c>
      <c r="G1366" s="21" t="s">
        <v>22</v>
      </c>
      <c r="H1366" s="21" t="s">
        <v>11</v>
      </c>
      <c r="J1366" s="20">
        <v>1527</v>
      </c>
      <c r="K1366" s="22" t="s">
        <v>25</v>
      </c>
      <c r="L1366" s="21" t="s">
        <v>24</v>
      </c>
      <c r="N1366" s="29" t="s">
        <v>7401</v>
      </c>
      <c r="O1366" s="21" t="s">
        <v>26</v>
      </c>
      <c r="P1366" s="21" t="s">
        <v>23</v>
      </c>
      <c r="Q1366" s="21"/>
    </row>
    <row r="1367" spans="1:17" s="18" customFormat="1" ht="84" x14ac:dyDescent="0.2">
      <c r="A1367" s="20">
        <v>1751</v>
      </c>
      <c r="B1367" s="21" t="s">
        <v>6364</v>
      </c>
      <c r="C1367" s="21" t="s">
        <v>5278</v>
      </c>
      <c r="D1367" s="21" t="s">
        <v>2161</v>
      </c>
      <c r="E1367" s="21" t="s">
        <v>265</v>
      </c>
      <c r="F1367" s="21" t="s">
        <v>9</v>
      </c>
      <c r="G1367" s="21" t="s">
        <v>5475</v>
      </c>
      <c r="H1367" s="21" t="s">
        <v>47</v>
      </c>
      <c r="I1367" s="21" t="s">
        <v>774</v>
      </c>
      <c r="J1367" s="20">
        <v>1527</v>
      </c>
      <c r="K1367" s="22" t="s">
        <v>5477</v>
      </c>
      <c r="L1367" s="21" t="s">
        <v>16</v>
      </c>
      <c r="N1367" s="29" t="s">
        <v>8313</v>
      </c>
      <c r="O1367" s="21" t="s">
        <v>5478</v>
      </c>
      <c r="P1367" s="21" t="s">
        <v>5476</v>
      </c>
    </row>
    <row r="1368" spans="1:17" s="18" customFormat="1" ht="280" x14ac:dyDescent="0.2">
      <c r="A1368" s="20">
        <v>1304</v>
      </c>
      <c r="B1368" s="21" t="s">
        <v>4832</v>
      </c>
      <c r="C1368" s="21" t="s">
        <v>4197</v>
      </c>
      <c r="D1368" s="21" t="s">
        <v>67</v>
      </c>
      <c r="E1368" s="21" t="s">
        <v>507</v>
      </c>
      <c r="F1368" s="21" t="s">
        <v>9</v>
      </c>
      <c r="G1368" s="21" t="s">
        <v>8222</v>
      </c>
      <c r="H1368" s="21" t="s">
        <v>11</v>
      </c>
      <c r="J1368" s="20">
        <v>1527</v>
      </c>
      <c r="K1368" s="22" t="s">
        <v>3867</v>
      </c>
      <c r="L1368" s="18" t="s">
        <v>8</v>
      </c>
      <c r="N1368" s="29" t="s">
        <v>8510</v>
      </c>
      <c r="O1368" s="21" t="s">
        <v>3868</v>
      </c>
      <c r="P1368" s="21" t="s">
        <v>3866</v>
      </c>
      <c r="Q1368" s="21"/>
    </row>
    <row r="1369" spans="1:17" s="18" customFormat="1" ht="126" x14ac:dyDescent="0.2">
      <c r="A1369" s="20">
        <v>993</v>
      </c>
      <c r="B1369" s="21" t="s">
        <v>6528</v>
      </c>
      <c r="C1369" s="21" t="s">
        <v>4835</v>
      </c>
      <c r="D1369" s="21" t="s">
        <v>3999</v>
      </c>
      <c r="E1369" s="21" t="s">
        <v>49</v>
      </c>
      <c r="F1369" s="21" t="s">
        <v>9</v>
      </c>
      <c r="G1369" s="21" t="s">
        <v>8222</v>
      </c>
      <c r="H1369" s="21" t="s">
        <v>11</v>
      </c>
      <c r="J1369" s="20">
        <v>1527</v>
      </c>
      <c r="K1369" s="22" t="s">
        <v>4001</v>
      </c>
      <c r="L1369" s="21" t="s">
        <v>8</v>
      </c>
      <c r="N1369" s="29" t="s">
        <v>8511</v>
      </c>
      <c r="O1369" s="21" t="s">
        <v>4002</v>
      </c>
      <c r="P1369" s="21" t="s">
        <v>4000</v>
      </c>
      <c r="Q1369" s="21"/>
    </row>
    <row r="1370" spans="1:17" s="18" customFormat="1" ht="48" x14ac:dyDescent="0.2">
      <c r="A1370" s="20">
        <v>679</v>
      </c>
      <c r="B1370" s="21" t="s">
        <v>6322</v>
      </c>
      <c r="C1370" s="21" t="s">
        <v>4246</v>
      </c>
      <c r="D1370" s="21" t="s">
        <v>3054</v>
      </c>
      <c r="E1370" s="21" t="s">
        <v>282</v>
      </c>
      <c r="F1370" s="21" t="s">
        <v>9</v>
      </c>
      <c r="G1370" s="21" t="s">
        <v>22</v>
      </c>
      <c r="H1370" s="21" t="s">
        <v>11</v>
      </c>
      <c r="J1370" s="20">
        <v>1527</v>
      </c>
      <c r="K1370" s="22" t="s">
        <v>3056</v>
      </c>
      <c r="L1370" s="21" t="s">
        <v>24</v>
      </c>
      <c r="N1370" s="29" t="s">
        <v>7402</v>
      </c>
      <c r="O1370" s="21" t="s">
        <v>26</v>
      </c>
      <c r="P1370" s="21" t="s">
        <v>3055</v>
      </c>
      <c r="Q1370" s="21"/>
    </row>
    <row r="1371" spans="1:17" s="18" customFormat="1" ht="126" x14ac:dyDescent="0.2">
      <c r="A1371" s="20">
        <v>1739</v>
      </c>
      <c r="B1371" s="21" t="s">
        <v>5468</v>
      </c>
      <c r="C1371" s="21" t="s">
        <v>5469</v>
      </c>
      <c r="D1371" s="21" t="s">
        <v>1879</v>
      </c>
      <c r="E1371" s="21" t="s">
        <v>5470</v>
      </c>
      <c r="F1371" s="21" t="s">
        <v>9</v>
      </c>
      <c r="G1371" s="21" t="s">
        <v>250</v>
      </c>
      <c r="H1371" s="21" t="s">
        <v>11</v>
      </c>
      <c r="J1371" s="20">
        <v>1527</v>
      </c>
      <c r="K1371" s="22" t="s">
        <v>5472</v>
      </c>
      <c r="L1371" s="21" t="s">
        <v>8</v>
      </c>
      <c r="N1371" s="29" t="s">
        <v>8524</v>
      </c>
      <c r="O1371" s="21" t="s">
        <v>5473</v>
      </c>
      <c r="P1371" s="21" t="s">
        <v>5471</v>
      </c>
    </row>
    <row r="1372" spans="1:17" s="18" customFormat="1" ht="126" x14ac:dyDescent="0.2">
      <c r="A1372" s="20">
        <v>1740</v>
      </c>
      <c r="B1372" s="21" t="s">
        <v>5474</v>
      </c>
      <c r="C1372" s="21" t="s">
        <v>4197</v>
      </c>
      <c r="D1372" s="21" t="s">
        <v>1879</v>
      </c>
      <c r="E1372" s="21" t="s">
        <v>5470</v>
      </c>
      <c r="F1372" s="21" t="s">
        <v>9</v>
      </c>
      <c r="G1372" s="21" t="s">
        <v>250</v>
      </c>
      <c r="H1372" s="21" t="s">
        <v>11</v>
      </c>
      <c r="J1372" s="20">
        <v>1527</v>
      </c>
      <c r="K1372" s="22" t="s">
        <v>5472</v>
      </c>
      <c r="L1372" s="21" t="s">
        <v>8</v>
      </c>
      <c r="M1372" s="21" t="s">
        <v>54</v>
      </c>
      <c r="N1372" s="29" t="s">
        <v>8551</v>
      </c>
      <c r="O1372" s="21" t="s">
        <v>5473</v>
      </c>
      <c r="P1372" s="21" t="s">
        <v>5471</v>
      </c>
    </row>
    <row r="1373" spans="1:17" s="18" customFormat="1" ht="32" x14ac:dyDescent="0.2">
      <c r="A1373" s="20">
        <v>702</v>
      </c>
      <c r="B1373" s="21" t="s">
        <v>6397</v>
      </c>
      <c r="C1373" s="21" t="s">
        <v>4195</v>
      </c>
      <c r="D1373" s="21" t="s">
        <v>1062</v>
      </c>
      <c r="E1373" s="21" t="s">
        <v>336</v>
      </c>
      <c r="F1373" s="21" t="s">
        <v>9</v>
      </c>
      <c r="G1373" s="21" t="s">
        <v>22</v>
      </c>
      <c r="H1373" s="21" t="s">
        <v>11</v>
      </c>
      <c r="J1373" s="20">
        <v>1527</v>
      </c>
      <c r="K1373" s="22" t="s">
        <v>2109</v>
      </c>
      <c r="L1373" s="21" t="s">
        <v>24</v>
      </c>
      <c r="N1373" s="29" t="s">
        <v>7403</v>
      </c>
      <c r="O1373" s="21" t="s">
        <v>2110</v>
      </c>
      <c r="P1373" s="21" t="s">
        <v>3446</v>
      </c>
      <c r="Q1373" s="21"/>
    </row>
    <row r="1374" spans="1:17" s="18" customFormat="1" ht="32" x14ac:dyDescent="0.2">
      <c r="A1374" s="20">
        <v>703</v>
      </c>
      <c r="B1374" s="21" t="s">
        <v>6067</v>
      </c>
      <c r="C1374" s="21" t="s">
        <v>6068</v>
      </c>
      <c r="D1374" s="21" t="s">
        <v>2107</v>
      </c>
      <c r="E1374" s="21" t="s">
        <v>265</v>
      </c>
      <c r="F1374" s="21" t="s">
        <v>9</v>
      </c>
      <c r="G1374" s="21" t="s">
        <v>22</v>
      </c>
      <c r="H1374" s="21" t="s">
        <v>11</v>
      </c>
      <c r="J1374" s="20">
        <v>1527</v>
      </c>
      <c r="K1374" s="22" t="s">
        <v>2109</v>
      </c>
      <c r="L1374" s="21" t="s">
        <v>38</v>
      </c>
      <c r="N1374" s="29" t="s">
        <v>7404</v>
      </c>
      <c r="O1374" s="21" t="s">
        <v>2110</v>
      </c>
      <c r="P1374" s="21" t="s">
        <v>2108</v>
      </c>
      <c r="Q1374" s="21"/>
    </row>
    <row r="1375" spans="1:17" s="18" customFormat="1" ht="98" x14ac:dyDescent="0.2">
      <c r="A1375" s="20">
        <v>1738</v>
      </c>
      <c r="B1375" s="21" t="s">
        <v>5997</v>
      </c>
      <c r="C1375" s="21" t="s">
        <v>4246</v>
      </c>
      <c r="D1375" s="21" t="s">
        <v>461</v>
      </c>
      <c r="E1375" s="21" t="s">
        <v>5464</v>
      </c>
      <c r="F1375" s="21" t="s">
        <v>9</v>
      </c>
      <c r="G1375" s="21" t="s">
        <v>5465</v>
      </c>
      <c r="H1375" s="21" t="s">
        <v>47</v>
      </c>
      <c r="I1375" s="21" t="s">
        <v>87</v>
      </c>
      <c r="J1375" s="20">
        <v>1527</v>
      </c>
      <c r="K1375" s="22" t="s">
        <v>2109</v>
      </c>
      <c r="L1375" s="21" t="s">
        <v>16</v>
      </c>
      <c r="N1375" s="29" t="s">
        <v>8552</v>
      </c>
      <c r="O1375" s="21" t="s">
        <v>5467</v>
      </c>
      <c r="P1375" s="21" t="s">
        <v>5466</v>
      </c>
    </row>
    <row r="1376" spans="1:17" s="18" customFormat="1" ht="64" x14ac:dyDescent="0.2">
      <c r="A1376" s="20">
        <v>995</v>
      </c>
      <c r="B1376" s="21" t="s">
        <v>5994</v>
      </c>
      <c r="C1376" s="21" t="s">
        <v>4246</v>
      </c>
      <c r="D1376" s="21" t="s">
        <v>1773</v>
      </c>
      <c r="E1376" s="21" t="s">
        <v>32</v>
      </c>
      <c r="F1376" s="21" t="s">
        <v>9</v>
      </c>
      <c r="G1376" s="21" t="s">
        <v>1774</v>
      </c>
      <c r="H1376" s="21" t="s">
        <v>47</v>
      </c>
      <c r="I1376" s="21" t="s">
        <v>524</v>
      </c>
      <c r="J1376" s="20">
        <v>1527</v>
      </c>
      <c r="K1376" s="22" t="s">
        <v>1776</v>
      </c>
      <c r="L1376" s="21" t="s">
        <v>8</v>
      </c>
      <c r="N1376" s="29" t="s">
        <v>7405</v>
      </c>
      <c r="O1376" s="21" t="s">
        <v>1777</v>
      </c>
      <c r="P1376" s="21" t="s">
        <v>1775</v>
      </c>
      <c r="Q1376" s="21"/>
    </row>
    <row r="1377" spans="1:17" s="18" customFormat="1" ht="32" x14ac:dyDescent="0.2">
      <c r="A1377" s="20">
        <v>685</v>
      </c>
      <c r="B1377" s="21" t="s">
        <v>6206</v>
      </c>
      <c r="C1377" s="21" t="s">
        <v>4195</v>
      </c>
      <c r="D1377" s="21" t="s">
        <v>711</v>
      </c>
      <c r="E1377" s="21" t="s">
        <v>265</v>
      </c>
      <c r="F1377" s="21" t="s">
        <v>9</v>
      </c>
      <c r="G1377" s="21" t="s">
        <v>22</v>
      </c>
      <c r="H1377" s="21" t="s">
        <v>11</v>
      </c>
      <c r="J1377" s="20">
        <v>1527</v>
      </c>
      <c r="K1377" s="22" t="s">
        <v>2663</v>
      </c>
      <c r="L1377" s="21" t="s">
        <v>24</v>
      </c>
      <c r="N1377" s="29" t="s">
        <v>7406</v>
      </c>
      <c r="O1377" s="21" t="s">
        <v>533</v>
      </c>
      <c r="P1377" s="21" t="s">
        <v>2662</v>
      </c>
      <c r="Q1377" s="21"/>
    </row>
    <row r="1378" spans="1:17" s="18" customFormat="1" ht="168" x14ac:dyDescent="0.2">
      <c r="A1378" s="20">
        <v>1853</v>
      </c>
      <c r="B1378" s="21" t="s">
        <v>6617</v>
      </c>
      <c r="C1378" s="21" t="s">
        <v>4197</v>
      </c>
      <c r="D1378" s="21" t="s">
        <v>67</v>
      </c>
      <c r="E1378" s="21" t="s">
        <v>6618</v>
      </c>
      <c r="F1378" s="21" t="s">
        <v>9</v>
      </c>
      <c r="G1378" s="21" t="s">
        <v>6619</v>
      </c>
      <c r="H1378" s="21" t="s">
        <v>47</v>
      </c>
      <c r="I1378" s="21" t="s">
        <v>6620</v>
      </c>
      <c r="J1378" s="20">
        <v>1527</v>
      </c>
      <c r="K1378" s="22" t="s">
        <v>6621</v>
      </c>
      <c r="L1378" s="21" t="s">
        <v>16</v>
      </c>
      <c r="N1378" s="29" t="s">
        <v>8553</v>
      </c>
      <c r="O1378" s="21" t="s">
        <v>6622</v>
      </c>
      <c r="P1378" s="21" t="s">
        <v>6623</v>
      </c>
    </row>
    <row r="1379" spans="1:17" s="18" customFormat="1" ht="140" x14ac:dyDescent="0.2">
      <c r="A1379" s="20">
        <v>1006</v>
      </c>
      <c r="B1379" s="21" t="s">
        <v>5461</v>
      </c>
      <c r="C1379" s="21" t="s">
        <v>4197</v>
      </c>
      <c r="D1379" s="21" t="s">
        <v>2653</v>
      </c>
      <c r="E1379" s="21" t="s">
        <v>49</v>
      </c>
      <c r="F1379" s="21" t="s">
        <v>9</v>
      </c>
      <c r="G1379" s="21" t="s">
        <v>2654</v>
      </c>
      <c r="H1379" s="21" t="s">
        <v>47</v>
      </c>
      <c r="I1379" s="21" t="s">
        <v>432</v>
      </c>
      <c r="J1379" s="20">
        <v>1527</v>
      </c>
      <c r="K1379" s="22" t="s">
        <v>2656</v>
      </c>
      <c r="L1379" s="21" t="s">
        <v>8</v>
      </c>
      <c r="M1379" s="21" t="s">
        <v>295</v>
      </c>
      <c r="N1379" s="29" t="s">
        <v>8554</v>
      </c>
      <c r="O1379" s="21" t="s">
        <v>2657</v>
      </c>
      <c r="P1379" s="21" t="s">
        <v>2655</v>
      </c>
      <c r="Q1379" s="21"/>
    </row>
    <row r="1380" spans="1:17" s="18" customFormat="1" ht="80" x14ac:dyDescent="0.2">
      <c r="A1380" s="20">
        <v>1790</v>
      </c>
      <c r="B1380" s="21" t="s">
        <v>6254</v>
      </c>
      <c r="C1380" s="21" t="s">
        <v>4195</v>
      </c>
      <c r="D1380" s="21" t="s">
        <v>5481</v>
      </c>
      <c r="E1380" s="21" t="s">
        <v>237</v>
      </c>
      <c r="F1380" s="21" t="s">
        <v>9</v>
      </c>
      <c r="G1380" s="21" t="s">
        <v>5482</v>
      </c>
      <c r="H1380" s="21" t="s">
        <v>1560</v>
      </c>
      <c r="J1380" s="20">
        <v>1527</v>
      </c>
      <c r="K1380" s="22" t="s">
        <v>5486</v>
      </c>
      <c r="L1380" s="21" t="s">
        <v>24</v>
      </c>
      <c r="N1380" s="29" t="s">
        <v>7407</v>
      </c>
      <c r="O1380" s="21" t="s">
        <v>5487</v>
      </c>
      <c r="P1380" s="21" t="s">
        <v>5485</v>
      </c>
    </row>
    <row r="1381" spans="1:17" s="18" customFormat="1" ht="84" x14ac:dyDescent="0.2">
      <c r="A1381" s="20">
        <v>996</v>
      </c>
      <c r="B1381" s="21" t="s">
        <v>6468</v>
      </c>
      <c r="C1381" s="21" t="s">
        <v>4675</v>
      </c>
      <c r="D1381" s="21" t="s">
        <v>3746</v>
      </c>
      <c r="E1381" s="21" t="s">
        <v>49</v>
      </c>
      <c r="F1381" s="21" t="s">
        <v>9</v>
      </c>
      <c r="G1381" s="21" t="s">
        <v>2444</v>
      </c>
      <c r="H1381" s="21" t="s">
        <v>47</v>
      </c>
      <c r="I1381" s="21" t="s">
        <v>524</v>
      </c>
      <c r="J1381" s="20">
        <v>1527</v>
      </c>
      <c r="K1381" s="22" t="s">
        <v>2446</v>
      </c>
      <c r="L1381" s="21" t="s">
        <v>8</v>
      </c>
      <c r="M1381" s="21" t="s">
        <v>3748</v>
      </c>
      <c r="N1381" s="29" t="s">
        <v>7408</v>
      </c>
      <c r="O1381" s="21" t="s">
        <v>6639</v>
      </c>
      <c r="P1381" s="21" t="s">
        <v>3747</v>
      </c>
      <c r="Q1381" s="21"/>
    </row>
    <row r="1382" spans="1:17" s="18" customFormat="1" ht="98" x14ac:dyDescent="0.2">
      <c r="A1382" s="20">
        <v>997</v>
      </c>
      <c r="B1382" s="21" t="s">
        <v>6170</v>
      </c>
      <c r="C1382" s="21" t="s">
        <v>4232</v>
      </c>
      <c r="D1382" s="21" t="s">
        <v>2510</v>
      </c>
      <c r="E1382" s="21" t="s">
        <v>13</v>
      </c>
      <c r="F1382" s="21" t="s">
        <v>9</v>
      </c>
      <c r="G1382" s="21" t="s">
        <v>2444</v>
      </c>
      <c r="H1382" s="21" t="s">
        <v>47</v>
      </c>
      <c r="I1382" s="21" t="s">
        <v>46</v>
      </c>
      <c r="J1382" s="20">
        <v>1527</v>
      </c>
      <c r="K1382" s="22" t="s">
        <v>2446</v>
      </c>
      <c r="L1382" s="21" t="s">
        <v>8</v>
      </c>
      <c r="M1382" s="21" t="s">
        <v>598</v>
      </c>
      <c r="N1382" s="29" t="s">
        <v>8555</v>
      </c>
      <c r="O1382" s="21" t="s">
        <v>6605</v>
      </c>
      <c r="P1382" s="21" t="s">
        <v>2511</v>
      </c>
      <c r="Q1382" s="21"/>
    </row>
    <row r="1383" spans="1:17" s="18" customFormat="1" ht="126" x14ac:dyDescent="0.2">
      <c r="A1383" s="20">
        <v>998</v>
      </c>
      <c r="B1383" s="21" t="s">
        <v>6152</v>
      </c>
      <c r="C1383" s="21" t="s">
        <v>4246</v>
      </c>
      <c r="D1383" s="21" t="s">
        <v>173</v>
      </c>
      <c r="E1383" s="21" t="s">
        <v>286</v>
      </c>
      <c r="F1383" s="21" t="s">
        <v>9</v>
      </c>
      <c r="G1383" s="21" t="s">
        <v>2444</v>
      </c>
      <c r="H1383" s="21" t="s">
        <v>47</v>
      </c>
      <c r="I1383" s="21" t="s">
        <v>432</v>
      </c>
      <c r="J1383" s="20">
        <v>1527</v>
      </c>
      <c r="K1383" s="22" t="s">
        <v>2446</v>
      </c>
      <c r="L1383" s="21" t="s">
        <v>8</v>
      </c>
      <c r="M1383" s="21" t="s">
        <v>295</v>
      </c>
      <c r="N1383" s="29" t="s">
        <v>8557</v>
      </c>
      <c r="O1383" s="21" t="s">
        <v>6604</v>
      </c>
      <c r="P1383" s="21" t="s">
        <v>2445</v>
      </c>
      <c r="Q1383" s="21"/>
    </row>
    <row r="1384" spans="1:17" s="18" customFormat="1" ht="32" x14ac:dyDescent="0.2">
      <c r="A1384" s="20">
        <v>686</v>
      </c>
      <c r="B1384" s="21" t="s">
        <v>6334</v>
      </c>
      <c r="C1384" s="21" t="s">
        <v>4246</v>
      </c>
      <c r="D1384" s="21" t="s">
        <v>3120</v>
      </c>
      <c r="E1384" s="21" t="s">
        <v>237</v>
      </c>
      <c r="F1384" s="21" t="s">
        <v>9</v>
      </c>
      <c r="G1384" s="21" t="s">
        <v>22</v>
      </c>
      <c r="H1384" s="21" t="s">
        <v>11</v>
      </c>
      <c r="J1384" s="20">
        <v>1527</v>
      </c>
      <c r="K1384" s="22" t="s">
        <v>3122</v>
      </c>
      <c r="L1384" s="21" t="s">
        <v>24</v>
      </c>
      <c r="N1384" s="29" t="s">
        <v>7409</v>
      </c>
      <c r="O1384" s="21" t="s">
        <v>342</v>
      </c>
      <c r="P1384" s="21" t="s">
        <v>3121</v>
      </c>
      <c r="Q1384" s="21"/>
    </row>
    <row r="1385" spans="1:17" s="18" customFormat="1" ht="84" x14ac:dyDescent="0.2">
      <c r="A1385" s="20">
        <v>1308</v>
      </c>
      <c r="B1385" s="21" t="s">
        <v>5463</v>
      </c>
      <c r="C1385" s="21" t="s">
        <v>4197</v>
      </c>
      <c r="D1385" s="21" t="s">
        <v>3728</v>
      </c>
      <c r="E1385" s="21" t="s">
        <v>3682</v>
      </c>
      <c r="F1385" s="21" t="s">
        <v>9</v>
      </c>
      <c r="G1385" s="21" t="s">
        <v>3729</v>
      </c>
      <c r="H1385" s="21" t="s">
        <v>19</v>
      </c>
      <c r="J1385" s="20">
        <v>1527</v>
      </c>
      <c r="K1385" s="22" t="s">
        <v>3731</v>
      </c>
      <c r="L1385" s="21" t="s">
        <v>851</v>
      </c>
      <c r="N1385" s="29" t="s">
        <v>7410</v>
      </c>
      <c r="O1385" s="42" t="s">
        <v>8110</v>
      </c>
      <c r="P1385" s="21" t="s">
        <v>3730</v>
      </c>
      <c r="Q1385" s="21"/>
    </row>
    <row r="1386" spans="1:17" s="18" customFormat="1" ht="32" x14ac:dyDescent="0.2">
      <c r="A1386" s="20">
        <v>687</v>
      </c>
      <c r="B1386" s="21" t="s">
        <v>6012</v>
      </c>
      <c r="C1386" s="21" t="s">
        <v>4246</v>
      </c>
      <c r="D1386" s="21" t="s">
        <v>1395</v>
      </c>
      <c r="E1386" s="21" t="s">
        <v>336</v>
      </c>
      <c r="F1386" s="21" t="s">
        <v>9</v>
      </c>
      <c r="G1386" s="21" t="s">
        <v>22</v>
      </c>
      <c r="H1386" s="21" t="s">
        <v>11</v>
      </c>
      <c r="J1386" s="20">
        <v>1527</v>
      </c>
      <c r="K1386" s="22" t="s">
        <v>1870</v>
      </c>
      <c r="L1386" s="21" t="s">
        <v>24</v>
      </c>
      <c r="N1386" s="29" t="s">
        <v>7411</v>
      </c>
      <c r="O1386" s="21" t="s">
        <v>342</v>
      </c>
      <c r="P1386" s="21" t="s">
        <v>1869</v>
      </c>
      <c r="Q1386" s="21"/>
    </row>
    <row r="1387" spans="1:17" s="18" customFormat="1" ht="154" x14ac:dyDescent="0.2">
      <c r="A1387" s="20">
        <v>988</v>
      </c>
      <c r="B1387" s="21" t="s">
        <v>6196</v>
      </c>
      <c r="C1387" s="21" t="s">
        <v>4283</v>
      </c>
      <c r="D1387" s="21" t="s">
        <v>909</v>
      </c>
      <c r="E1387" s="21" t="s">
        <v>49</v>
      </c>
      <c r="F1387" s="21" t="s">
        <v>9</v>
      </c>
      <c r="G1387" s="21" t="s">
        <v>1672</v>
      </c>
      <c r="H1387" s="21" t="s">
        <v>11</v>
      </c>
      <c r="J1387" s="20">
        <v>1527</v>
      </c>
      <c r="K1387" s="22" t="s">
        <v>2612</v>
      </c>
      <c r="L1387" s="21" t="s">
        <v>16</v>
      </c>
      <c r="N1387" s="29" t="s">
        <v>7412</v>
      </c>
      <c r="O1387" s="85" t="s">
        <v>8757</v>
      </c>
      <c r="P1387" s="21" t="s">
        <v>2611</v>
      </c>
      <c r="Q1387" s="21"/>
    </row>
    <row r="1388" spans="1:17" s="18" customFormat="1" ht="98" x14ac:dyDescent="0.2">
      <c r="A1388" s="20">
        <v>1000</v>
      </c>
      <c r="B1388" s="21" t="s">
        <v>4806</v>
      </c>
      <c r="C1388" s="21" t="s">
        <v>4195</v>
      </c>
      <c r="D1388" s="21" t="s">
        <v>220</v>
      </c>
      <c r="E1388" s="21" t="s">
        <v>28</v>
      </c>
      <c r="F1388" s="21" t="s">
        <v>9</v>
      </c>
      <c r="G1388" s="21" t="s">
        <v>221</v>
      </c>
      <c r="H1388" s="21" t="s">
        <v>19</v>
      </c>
      <c r="J1388" s="20">
        <v>1527</v>
      </c>
      <c r="K1388" s="22" t="s">
        <v>223</v>
      </c>
      <c r="L1388" s="21" t="s">
        <v>8</v>
      </c>
      <c r="N1388" s="29" t="s">
        <v>7413</v>
      </c>
      <c r="O1388" s="21" t="s">
        <v>224</v>
      </c>
      <c r="P1388" s="21" t="s">
        <v>222</v>
      </c>
      <c r="Q1388" s="21"/>
    </row>
    <row r="1389" spans="1:17" s="18" customFormat="1" ht="196" x14ac:dyDescent="0.2">
      <c r="A1389" s="20">
        <v>1148</v>
      </c>
      <c r="B1389" s="21" t="s">
        <v>6387</v>
      </c>
      <c r="C1389" s="21" t="s">
        <v>4195</v>
      </c>
      <c r="D1389" s="21" t="s">
        <v>67</v>
      </c>
      <c r="E1389" s="21" t="s">
        <v>49</v>
      </c>
      <c r="F1389" s="21" t="s">
        <v>9</v>
      </c>
      <c r="G1389" s="21" t="s">
        <v>468</v>
      </c>
      <c r="H1389" s="21" t="s">
        <v>19</v>
      </c>
      <c r="J1389" s="20">
        <v>1527</v>
      </c>
      <c r="K1389" s="22" t="s">
        <v>3348</v>
      </c>
      <c r="L1389" s="21" t="s">
        <v>16</v>
      </c>
      <c r="N1389" s="29" t="s">
        <v>8558</v>
      </c>
      <c r="O1389" s="21" t="s">
        <v>5462</v>
      </c>
      <c r="P1389" s="21" t="s">
        <v>3347</v>
      </c>
      <c r="Q1389" s="21"/>
    </row>
    <row r="1390" spans="1:17" s="18" customFormat="1" ht="32" x14ac:dyDescent="0.2">
      <c r="A1390" s="20">
        <v>688</v>
      </c>
      <c r="B1390" s="21" t="s">
        <v>5978</v>
      </c>
      <c r="C1390" s="21" t="s">
        <v>4246</v>
      </c>
      <c r="D1390" s="21" t="s">
        <v>320</v>
      </c>
      <c r="E1390" s="21" t="s">
        <v>180</v>
      </c>
      <c r="F1390" s="21" t="s">
        <v>9</v>
      </c>
      <c r="G1390" s="21" t="s">
        <v>22</v>
      </c>
      <c r="H1390" s="21" t="s">
        <v>11</v>
      </c>
      <c r="J1390" s="20">
        <v>1527</v>
      </c>
      <c r="K1390" s="22" t="s">
        <v>341</v>
      </c>
      <c r="L1390" s="21" t="s">
        <v>24</v>
      </c>
      <c r="N1390" s="29" t="s">
        <v>7414</v>
      </c>
      <c r="O1390" s="21" t="s">
        <v>342</v>
      </c>
      <c r="P1390" s="21" t="s">
        <v>1716</v>
      </c>
      <c r="Q1390" s="21"/>
    </row>
    <row r="1391" spans="1:17" s="18" customFormat="1" ht="32" x14ac:dyDescent="0.2">
      <c r="A1391" s="20">
        <v>689</v>
      </c>
      <c r="B1391" s="21" t="s">
        <v>5455</v>
      </c>
      <c r="C1391" s="21" t="s">
        <v>4283</v>
      </c>
      <c r="D1391" s="21" t="s">
        <v>67</v>
      </c>
      <c r="E1391" s="21" t="s">
        <v>339</v>
      </c>
      <c r="F1391" s="21" t="s">
        <v>9</v>
      </c>
      <c r="G1391" s="21" t="s">
        <v>22</v>
      </c>
      <c r="H1391" s="21" t="s">
        <v>11</v>
      </c>
      <c r="J1391" s="20">
        <v>1527</v>
      </c>
      <c r="K1391" s="22" t="s">
        <v>341</v>
      </c>
      <c r="L1391" s="21" t="s">
        <v>24</v>
      </c>
      <c r="N1391" s="29" t="s">
        <v>7415</v>
      </c>
      <c r="O1391" s="21" t="s">
        <v>342</v>
      </c>
      <c r="P1391" s="21" t="s">
        <v>340</v>
      </c>
      <c r="Q1391" s="21"/>
    </row>
    <row r="1392" spans="1:17" s="18" customFormat="1" ht="80" x14ac:dyDescent="0.2">
      <c r="A1392" s="20">
        <v>1791</v>
      </c>
      <c r="B1392" s="21" t="s">
        <v>5488</v>
      </c>
      <c r="C1392" s="21" t="s">
        <v>4283</v>
      </c>
      <c r="D1392" s="21" t="s">
        <v>5481</v>
      </c>
      <c r="E1392" s="21" t="s">
        <v>751</v>
      </c>
      <c r="F1392" s="21" t="s">
        <v>9</v>
      </c>
      <c r="G1392" s="21" t="s">
        <v>5482</v>
      </c>
      <c r="H1392" s="21" t="s">
        <v>1560</v>
      </c>
      <c r="J1392" s="20">
        <v>1527</v>
      </c>
      <c r="K1392" s="22" t="s">
        <v>5490</v>
      </c>
      <c r="L1392" s="21" t="s">
        <v>24</v>
      </c>
      <c r="N1392" s="29" t="s">
        <v>7417</v>
      </c>
      <c r="O1392" s="21" t="s">
        <v>5487</v>
      </c>
      <c r="P1392" s="21" t="s">
        <v>5489</v>
      </c>
    </row>
    <row r="1393" spans="1:17" s="18" customFormat="1" ht="98" x14ac:dyDescent="0.2">
      <c r="A1393" s="20">
        <v>999</v>
      </c>
      <c r="B1393" s="21" t="s">
        <v>4068</v>
      </c>
      <c r="D1393" s="21" t="s">
        <v>495</v>
      </c>
      <c r="E1393" s="21" t="s">
        <v>298</v>
      </c>
      <c r="F1393" s="21" t="s">
        <v>9</v>
      </c>
      <c r="G1393" s="21" t="s">
        <v>4069</v>
      </c>
      <c r="H1393" s="21" t="s">
        <v>734</v>
      </c>
      <c r="J1393" s="20">
        <v>1527</v>
      </c>
      <c r="K1393" s="22" t="s">
        <v>4071</v>
      </c>
      <c r="L1393" s="21" t="s">
        <v>8</v>
      </c>
      <c r="N1393" s="29" t="s">
        <v>8559</v>
      </c>
      <c r="O1393" s="21" t="s">
        <v>4072</v>
      </c>
      <c r="P1393" s="21" t="s">
        <v>4070</v>
      </c>
      <c r="Q1393" s="21"/>
    </row>
    <row r="1394" spans="1:17" s="18" customFormat="1" ht="56" x14ac:dyDescent="0.2">
      <c r="A1394" s="20">
        <v>992</v>
      </c>
      <c r="B1394" s="21" t="s">
        <v>5459</v>
      </c>
      <c r="C1394" s="21" t="s">
        <v>4283</v>
      </c>
      <c r="D1394" s="21" t="s">
        <v>1263</v>
      </c>
      <c r="E1394" s="21" t="s">
        <v>265</v>
      </c>
      <c r="F1394" s="21" t="s">
        <v>9</v>
      </c>
      <c r="G1394" s="21" t="s">
        <v>1264</v>
      </c>
      <c r="H1394" s="21" t="s">
        <v>47</v>
      </c>
      <c r="I1394" s="21" t="s">
        <v>774</v>
      </c>
      <c r="J1394" s="20">
        <v>1527</v>
      </c>
      <c r="K1394" s="22" t="s">
        <v>1266</v>
      </c>
      <c r="L1394" s="21" t="s">
        <v>16</v>
      </c>
      <c r="N1394" s="29" t="s">
        <v>8560</v>
      </c>
      <c r="O1394" s="21" t="s">
        <v>6579</v>
      </c>
      <c r="P1394" s="21" t="s">
        <v>1265</v>
      </c>
      <c r="Q1394" s="21"/>
    </row>
    <row r="1395" spans="1:17" s="18" customFormat="1" ht="32" x14ac:dyDescent="0.2">
      <c r="A1395" s="20">
        <v>690</v>
      </c>
      <c r="B1395" s="21" t="s">
        <v>4908</v>
      </c>
      <c r="C1395" s="21" t="s">
        <v>4246</v>
      </c>
      <c r="D1395" s="21" t="s">
        <v>320</v>
      </c>
      <c r="E1395" s="21" t="s">
        <v>265</v>
      </c>
      <c r="F1395" s="21" t="s">
        <v>9</v>
      </c>
      <c r="G1395" s="21" t="s">
        <v>22</v>
      </c>
      <c r="H1395" s="21" t="s">
        <v>11</v>
      </c>
      <c r="J1395" s="20">
        <v>1527</v>
      </c>
      <c r="K1395" s="22" t="s">
        <v>3673</v>
      </c>
      <c r="L1395" s="21" t="s">
        <v>24</v>
      </c>
      <c r="N1395" s="29" t="s">
        <v>7418</v>
      </c>
      <c r="O1395" s="21" t="s">
        <v>1312</v>
      </c>
      <c r="P1395" s="21" t="s">
        <v>3672</v>
      </c>
      <c r="Q1395" s="21"/>
    </row>
    <row r="1396" spans="1:17" s="18" customFormat="1" ht="32" x14ac:dyDescent="0.2">
      <c r="A1396" s="20">
        <v>691</v>
      </c>
      <c r="B1396" s="21" t="s">
        <v>4891</v>
      </c>
      <c r="C1396" s="21" t="s">
        <v>4232</v>
      </c>
      <c r="D1396" s="21" t="s">
        <v>191</v>
      </c>
      <c r="E1396" s="21" t="s">
        <v>1310</v>
      </c>
      <c r="F1396" s="21" t="s">
        <v>9</v>
      </c>
      <c r="G1396" s="21" t="s">
        <v>22</v>
      </c>
      <c r="H1396" s="21" t="s">
        <v>11</v>
      </c>
      <c r="J1396" s="20">
        <v>1527</v>
      </c>
      <c r="K1396" s="22" t="s">
        <v>208</v>
      </c>
      <c r="N1396" s="29" t="s">
        <v>7419</v>
      </c>
      <c r="O1396" s="21" t="s">
        <v>1312</v>
      </c>
      <c r="P1396" s="21" t="s">
        <v>1311</v>
      </c>
      <c r="Q1396" s="21"/>
    </row>
    <row r="1397" spans="1:17" s="18" customFormat="1" ht="48" x14ac:dyDescent="0.2">
      <c r="A1397" s="20">
        <v>692</v>
      </c>
      <c r="B1397" s="21" t="s">
        <v>4806</v>
      </c>
      <c r="C1397" s="21" t="s">
        <v>4232</v>
      </c>
      <c r="D1397" s="21" t="s">
        <v>206</v>
      </c>
      <c r="E1397" s="21" t="s">
        <v>13</v>
      </c>
      <c r="F1397" s="21" t="s">
        <v>9</v>
      </c>
      <c r="G1397" s="21" t="s">
        <v>22</v>
      </c>
      <c r="H1397" s="21" t="s">
        <v>11</v>
      </c>
      <c r="J1397" s="20">
        <v>1527</v>
      </c>
      <c r="K1397" s="22" t="s">
        <v>208</v>
      </c>
      <c r="L1397" s="21" t="s">
        <v>24</v>
      </c>
      <c r="N1397" s="29" t="s">
        <v>8525</v>
      </c>
      <c r="O1397" s="21" t="s">
        <v>209</v>
      </c>
      <c r="P1397" s="21" t="s">
        <v>207</v>
      </c>
      <c r="Q1397" s="21"/>
    </row>
    <row r="1398" spans="1:17" s="18" customFormat="1" ht="42" x14ac:dyDescent="0.2">
      <c r="A1398" s="20">
        <v>693</v>
      </c>
      <c r="B1398" s="21" t="s">
        <v>4806</v>
      </c>
      <c r="C1398" s="21" t="s">
        <v>4195</v>
      </c>
      <c r="D1398" s="21" t="s">
        <v>218</v>
      </c>
      <c r="E1398" s="21" t="s">
        <v>13</v>
      </c>
      <c r="F1398" s="21" t="s">
        <v>9</v>
      </c>
      <c r="G1398" s="21" t="s">
        <v>22</v>
      </c>
      <c r="H1398" s="21" t="s">
        <v>11</v>
      </c>
      <c r="J1398" s="20">
        <v>1527</v>
      </c>
      <c r="K1398" s="22" t="s">
        <v>208</v>
      </c>
      <c r="L1398" s="21" t="s">
        <v>24</v>
      </c>
      <c r="N1398" s="29" t="s">
        <v>8526</v>
      </c>
      <c r="O1398" s="21" t="s">
        <v>209</v>
      </c>
      <c r="P1398" s="21" t="s">
        <v>219</v>
      </c>
      <c r="Q1398" s="21"/>
    </row>
    <row r="1399" spans="1:17" s="18" customFormat="1" ht="32" x14ac:dyDescent="0.2">
      <c r="A1399" s="20">
        <v>695</v>
      </c>
      <c r="B1399" s="21" t="s">
        <v>5456</v>
      </c>
      <c r="C1399" s="21" t="s">
        <v>4197</v>
      </c>
      <c r="D1399" s="21" t="s">
        <v>1401</v>
      </c>
      <c r="E1399" s="21" t="s">
        <v>265</v>
      </c>
      <c r="F1399" s="21" t="s">
        <v>9</v>
      </c>
      <c r="G1399" s="21" t="s">
        <v>22</v>
      </c>
      <c r="H1399" s="21" t="s">
        <v>11</v>
      </c>
      <c r="J1399" s="20">
        <v>1527</v>
      </c>
      <c r="K1399" s="22" t="s">
        <v>208</v>
      </c>
      <c r="L1399" s="21" t="s">
        <v>8</v>
      </c>
      <c r="N1399" s="29" t="s">
        <v>7420</v>
      </c>
      <c r="O1399" s="21" t="s">
        <v>209</v>
      </c>
      <c r="P1399" s="21" t="s">
        <v>1585</v>
      </c>
      <c r="Q1399" s="21"/>
    </row>
    <row r="1400" spans="1:17" s="18" customFormat="1" ht="32" x14ac:dyDescent="0.2">
      <c r="A1400" s="20">
        <v>696</v>
      </c>
      <c r="B1400" s="21" t="s">
        <v>5457</v>
      </c>
      <c r="C1400" s="21" t="s">
        <v>4405</v>
      </c>
      <c r="D1400" s="21" t="s">
        <v>67</v>
      </c>
      <c r="E1400" s="21" t="s">
        <v>757</v>
      </c>
      <c r="F1400" s="21" t="s">
        <v>9</v>
      </c>
      <c r="G1400" s="21" t="s">
        <v>22</v>
      </c>
      <c r="H1400" s="21" t="s">
        <v>11</v>
      </c>
      <c r="J1400" s="20">
        <v>1527</v>
      </c>
      <c r="K1400" s="22" t="s">
        <v>208</v>
      </c>
      <c r="L1400" s="21" t="s">
        <v>8</v>
      </c>
      <c r="N1400" s="29" t="s">
        <v>7421</v>
      </c>
      <c r="O1400" s="21" t="s">
        <v>209</v>
      </c>
      <c r="P1400" s="21" t="s">
        <v>758</v>
      </c>
      <c r="Q1400" s="21"/>
    </row>
    <row r="1401" spans="1:17" s="18" customFormat="1" ht="70" x14ac:dyDescent="0.2">
      <c r="A1401" s="20">
        <v>1005</v>
      </c>
      <c r="B1401" s="21" t="s">
        <v>6406</v>
      </c>
      <c r="C1401" s="21" t="s">
        <v>4232</v>
      </c>
      <c r="D1401" s="21" t="s">
        <v>3462</v>
      </c>
      <c r="E1401" s="21" t="s">
        <v>49</v>
      </c>
      <c r="F1401" s="21" t="s">
        <v>9</v>
      </c>
      <c r="G1401" s="21" t="s">
        <v>8222</v>
      </c>
      <c r="H1401" s="21" t="s">
        <v>11</v>
      </c>
      <c r="J1401" s="20">
        <v>1527</v>
      </c>
      <c r="K1401" s="22" t="s">
        <v>3464</v>
      </c>
      <c r="L1401" s="21" t="s">
        <v>8</v>
      </c>
      <c r="N1401" s="29" t="s">
        <v>8561</v>
      </c>
      <c r="O1401" s="21" t="s">
        <v>3465</v>
      </c>
      <c r="P1401" s="21" t="s">
        <v>3463</v>
      </c>
      <c r="Q1401" s="21"/>
    </row>
    <row r="1402" spans="1:17" s="18" customFormat="1" ht="140" x14ac:dyDescent="0.2">
      <c r="A1402" s="20">
        <v>991</v>
      </c>
      <c r="B1402" s="21" t="s">
        <v>6002</v>
      </c>
      <c r="C1402" s="21" t="s">
        <v>4246</v>
      </c>
      <c r="D1402" s="21" t="s">
        <v>67</v>
      </c>
      <c r="E1402" s="21" t="s">
        <v>336</v>
      </c>
      <c r="F1402" s="21" t="s">
        <v>9</v>
      </c>
      <c r="G1402" s="21" t="s">
        <v>8222</v>
      </c>
      <c r="H1402" s="21" t="s">
        <v>11</v>
      </c>
      <c r="J1402" s="20">
        <v>1527</v>
      </c>
      <c r="K1402" s="22" t="s">
        <v>1810</v>
      </c>
      <c r="L1402" s="21" t="s">
        <v>8</v>
      </c>
      <c r="N1402" s="29" t="s">
        <v>8562</v>
      </c>
      <c r="O1402" s="21" t="s">
        <v>1811</v>
      </c>
      <c r="P1402" s="21" t="s">
        <v>1809</v>
      </c>
      <c r="Q1402" s="21"/>
    </row>
    <row r="1403" spans="1:17" s="18" customFormat="1" ht="84" x14ac:dyDescent="0.2">
      <c r="A1403" s="20">
        <v>1002</v>
      </c>
      <c r="B1403" s="21" t="s">
        <v>5460</v>
      </c>
      <c r="C1403" s="21" t="s">
        <v>4197</v>
      </c>
      <c r="D1403" s="21" t="s">
        <v>67</v>
      </c>
      <c r="E1403" s="21" t="s">
        <v>265</v>
      </c>
      <c r="F1403" s="21" t="s">
        <v>9</v>
      </c>
      <c r="G1403" s="21" t="s">
        <v>3211</v>
      </c>
      <c r="H1403" s="21" t="s">
        <v>47</v>
      </c>
      <c r="I1403" s="21" t="s">
        <v>87</v>
      </c>
      <c r="J1403" s="20">
        <v>1527</v>
      </c>
      <c r="K1403" s="22" t="s">
        <v>3213</v>
      </c>
      <c r="L1403" s="21" t="s">
        <v>8</v>
      </c>
      <c r="M1403" s="21" t="s">
        <v>1175</v>
      </c>
      <c r="N1403" s="29" t="s">
        <v>7422</v>
      </c>
      <c r="O1403" s="21" t="s">
        <v>3214</v>
      </c>
      <c r="P1403" s="21" t="s">
        <v>3212</v>
      </c>
      <c r="Q1403" s="21"/>
    </row>
    <row r="1404" spans="1:17" s="18" customFormat="1" ht="56" x14ac:dyDescent="0.2">
      <c r="A1404" s="20">
        <v>1011</v>
      </c>
      <c r="B1404" s="21" t="s">
        <v>5986</v>
      </c>
      <c r="C1404" s="21" t="s">
        <v>4195</v>
      </c>
      <c r="D1404" s="21" t="s">
        <v>1727</v>
      </c>
      <c r="E1404" s="21" t="s">
        <v>49</v>
      </c>
      <c r="F1404" s="21" t="s">
        <v>9</v>
      </c>
      <c r="G1404" s="21" t="s">
        <v>1728</v>
      </c>
      <c r="H1404" s="21" t="s">
        <v>47</v>
      </c>
      <c r="I1404" s="21" t="s">
        <v>432</v>
      </c>
      <c r="J1404" s="20">
        <v>1527</v>
      </c>
      <c r="K1404" s="22" t="s">
        <v>1730</v>
      </c>
      <c r="L1404" s="21" t="s">
        <v>8</v>
      </c>
      <c r="N1404" s="29" t="s">
        <v>7423</v>
      </c>
      <c r="O1404" s="21" t="s">
        <v>1731</v>
      </c>
      <c r="P1404" s="21" t="s">
        <v>1729</v>
      </c>
      <c r="Q1404" s="21"/>
    </row>
    <row r="1405" spans="1:17" s="18" customFormat="1" ht="140" x14ac:dyDescent="0.2">
      <c r="A1405" s="20">
        <v>1021</v>
      </c>
      <c r="B1405" s="21" t="s">
        <v>6243</v>
      </c>
      <c r="C1405" s="21" t="s">
        <v>4973</v>
      </c>
      <c r="D1405" s="21" t="s">
        <v>67</v>
      </c>
      <c r="E1405" s="21" t="s">
        <v>2781</v>
      </c>
      <c r="F1405" s="21" t="s">
        <v>9</v>
      </c>
      <c r="G1405" s="21" t="s">
        <v>250</v>
      </c>
      <c r="H1405" s="21" t="s">
        <v>11</v>
      </c>
      <c r="J1405" s="20">
        <v>1527</v>
      </c>
      <c r="K1405" s="22" t="s">
        <v>2783</v>
      </c>
      <c r="L1405" s="21" t="s">
        <v>8</v>
      </c>
      <c r="N1405" s="29" t="s">
        <v>7424</v>
      </c>
      <c r="O1405" s="21" t="s">
        <v>2784</v>
      </c>
      <c r="P1405" s="21" t="s">
        <v>2782</v>
      </c>
      <c r="Q1405" s="21"/>
    </row>
    <row r="1406" spans="1:17" s="18" customFormat="1" ht="70" x14ac:dyDescent="0.2">
      <c r="A1406" s="20">
        <v>1854</v>
      </c>
      <c r="B1406" s="21" t="s">
        <v>6136</v>
      </c>
      <c r="C1406" s="21" t="s">
        <v>4582</v>
      </c>
      <c r="D1406" s="21" t="s">
        <v>6580</v>
      </c>
      <c r="E1406" s="21" t="s">
        <v>2799</v>
      </c>
      <c r="F1406" s="21" t="s">
        <v>335</v>
      </c>
      <c r="G1406" s="21" t="s">
        <v>2525</v>
      </c>
      <c r="H1406" s="21" t="s">
        <v>19</v>
      </c>
      <c r="J1406" s="20">
        <v>1527</v>
      </c>
      <c r="K1406" s="22" t="s">
        <v>6581</v>
      </c>
      <c r="L1406" s="21" t="s">
        <v>16</v>
      </c>
      <c r="N1406" s="29" t="s">
        <v>7425</v>
      </c>
      <c r="O1406" s="21" t="s">
        <v>6582</v>
      </c>
      <c r="P1406" s="21" t="s">
        <v>6583</v>
      </c>
    </row>
    <row r="1407" spans="1:17" s="18" customFormat="1" ht="32" x14ac:dyDescent="0.2">
      <c r="A1407" s="20">
        <v>664</v>
      </c>
      <c r="B1407" s="21" t="s">
        <v>5453</v>
      </c>
      <c r="C1407" s="21" t="s">
        <v>4246</v>
      </c>
      <c r="D1407" s="21" t="s">
        <v>1251</v>
      </c>
      <c r="F1407" s="21" t="s">
        <v>9</v>
      </c>
      <c r="G1407" s="21" t="s">
        <v>22</v>
      </c>
      <c r="H1407" s="21" t="s">
        <v>11</v>
      </c>
      <c r="J1407" s="20">
        <v>1527</v>
      </c>
      <c r="K1407" s="22" t="s">
        <v>1253</v>
      </c>
      <c r="L1407" s="21" t="s">
        <v>24</v>
      </c>
      <c r="N1407" s="29" t="s">
        <v>7426</v>
      </c>
      <c r="O1407" s="21" t="s">
        <v>92</v>
      </c>
      <c r="P1407" s="21" t="s">
        <v>1252</v>
      </c>
      <c r="Q1407" s="21"/>
    </row>
    <row r="1408" spans="1:17" s="18" customFormat="1" ht="32" x14ac:dyDescent="0.2">
      <c r="A1408" s="20">
        <v>645</v>
      </c>
      <c r="B1408" s="21" t="s">
        <v>6157</v>
      </c>
      <c r="C1408" s="21" t="s">
        <v>4262</v>
      </c>
      <c r="D1408" s="21" t="s">
        <v>2457</v>
      </c>
      <c r="E1408" s="21" t="s">
        <v>70</v>
      </c>
      <c r="F1408" s="21" t="s">
        <v>9</v>
      </c>
      <c r="G1408" s="21" t="s">
        <v>22</v>
      </c>
      <c r="H1408" s="21" t="s">
        <v>11</v>
      </c>
      <c r="J1408" s="20">
        <v>1527</v>
      </c>
      <c r="K1408" s="22" t="s">
        <v>2459</v>
      </c>
      <c r="L1408" s="21" t="s">
        <v>38</v>
      </c>
      <c r="N1408" s="29" t="s">
        <v>7427</v>
      </c>
      <c r="O1408" s="21" t="s">
        <v>1808</v>
      </c>
      <c r="P1408" s="21" t="s">
        <v>2458</v>
      </c>
      <c r="Q1408" s="21"/>
    </row>
    <row r="1409" spans="1:17" s="18" customFormat="1" ht="56" x14ac:dyDescent="0.2">
      <c r="A1409" s="20">
        <v>1001</v>
      </c>
      <c r="B1409" s="21" t="s">
        <v>5458</v>
      </c>
      <c r="C1409" s="21" t="s">
        <v>4246</v>
      </c>
      <c r="D1409" s="21" t="s">
        <v>67</v>
      </c>
      <c r="E1409" s="21" t="s">
        <v>49</v>
      </c>
      <c r="F1409" s="21" t="s">
        <v>9</v>
      </c>
      <c r="G1409" s="21" t="s">
        <v>428</v>
      </c>
      <c r="H1409" s="21" t="s">
        <v>47</v>
      </c>
      <c r="I1409" s="21" t="s">
        <v>432</v>
      </c>
      <c r="J1409" s="20">
        <v>1527</v>
      </c>
      <c r="K1409" s="22" t="s">
        <v>430</v>
      </c>
      <c r="L1409" s="21" t="s">
        <v>8</v>
      </c>
      <c r="N1409" s="29" t="s">
        <v>8314</v>
      </c>
      <c r="O1409" s="21" t="s">
        <v>431</v>
      </c>
      <c r="P1409" s="21" t="s">
        <v>429</v>
      </c>
      <c r="Q1409" s="21"/>
    </row>
    <row r="1410" spans="1:17" s="18" customFormat="1" ht="196" x14ac:dyDescent="0.2">
      <c r="A1410" s="20">
        <v>1147</v>
      </c>
      <c r="B1410" s="21" t="s">
        <v>4347</v>
      </c>
      <c r="C1410" s="21" t="s">
        <v>4195</v>
      </c>
      <c r="D1410" s="21" t="s">
        <v>2263</v>
      </c>
      <c r="E1410" s="21" t="s">
        <v>108</v>
      </c>
      <c r="F1410" s="21" t="s">
        <v>9</v>
      </c>
      <c r="G1410" s="21" t="s">
        <v>2264</v>
      </c>
      <c r="H1410" s="21" t="s">
        <v>47</v>
      </c>
      <c r="I1410" s="21" t="s">
        <v>432</v>
      </c>
      <c r="J1410" s="20">
        <v>1527</v>
      </c>
      <c r="K1410" s="22" t="s">
        <v>2266</v>
      </c>
      <c r="L1410" s="21" t="s">
        <v>16</v>
      </c>
      <c r="N1410" s="29" t="s">
        <v>7428</v>
      </c>
      <c r="O1410" s="21" t="s">
        <v>2267</v>
      </c>
      <c r="P1410" s="21" t="s">
        <v>2265</v>
      </c>
      <c r="Q1410" s="21"/>
    </row>
    <row r="1411" spans="1:17" s="18" customFormat="1" ht="80" x14ac:dyDescent="0.2">
      <c r="A1411" s="20">
        <v>1002</v>
      </c>
      <c r="B1411" s="21" t="s">
        <v>6315</v>
      </c>
      <c r="C1411" s="21" t="s">
        <v>4232</v>
      </c>
      <c r="D1411" s="21" t="s">
        <v>1865</v>
      </c>
      <c r="E1411" s="21" t="s">
        <v>1270</v>
      </c>
      <c r="F1411" s="21" t="s">
        <v>9</v>
      </c>
      <c r="G1411" s="21" t="s">
        <v>3022</v>
      </c>
      <c r="H1411" s="21" t="s">
        <v>47</v>
      </c>
      <c r="I1411" s="21" t="s">
        <v>432</v>
      </c>
      <c r="J1411" s="20">
        <v>1527</v>
      </c>
      <c r="K1411" s="22" t="s">
        <v>3024</v>
      </c>
      <c r="L1411" s="21" t="s">
        <v>8</v>
      </c>
      <c r="N1411" s="29" t="s">
        <v>7429</v>
      </c>
      <c r="O1411" s="21" t="s">
        <v>3025</v>
      </c>
      <c r="P1411" s="21" t="s">
        <v>3023</v>
      </c>
      <c r="Q1411" s="21"/>
    </row>
    <row r="1412" spans="1:17" s="18" customFormat="1" ht="80" x14ac:dyDescent="0.2">
      <c r="A1412" s="20">
        <v>1855</v>
      </c>
      <c r="B1412" s="21" t="s">
        <v>6630</v>
      </c>
      <c r="C1412" s="21" t="s">
        <v>4195</v>
      </c>
      <c r="D1412" s="21" t="s">
        <v>6631</v>
      </c>
      <c r="E1412" s="21" t="s">
        <v>49</v>
      </c>
      <c r="F1412" s="21" t="s">
        <v>9</v>
      </c>
      <c r="G1412" s="21" t="s">
        <v>6632</v>
      </c>
      <c r="H1412" s="21" t="s">
        <v>47</v>
      </c>
      <c r="I1412" s="21" t="s">
        <v>432</v>
      </c>
      <c r="J1412" s="20">
        <v>1527</v>
      </c>
      <c r="K1412" s="22" t="s">
        <v>6633</v>
      </c>
      <c r="L1412" s="21" t="s">
        <v>8</v>
      </c>
      <c r="M1412" s="21" t="s">
        <v>6634</v>
      </c>
      <c r="N1412" s="29" t="s">
        <v>6635</v>
      </c>
      <c r="O1412" s="21" t="s">
        <v>6636</v>
      </c>
      <c r="P1412" s="21" t="s">
        <v>6637</v>
      </c>
    </row>
    <row r="1413" spans="1:17" s="18" customFormat="1" ht="42" x14ac:dyDescent="0.2">
      <c r="A1413" s="20">
        <v>1239</v>
      </c>
      <c r="B1413" s="21" t="s">
        <v>5940</v>
      </c>
      <c r="C1413" s="21" t="s">
        <v>4246</v>
      </c>
      <c r="D1413" s="21" t="s">
        <v>1569</v>
      </c>
      <c r="F1413" s="21" t="s">
        <v>9</v>
      </c>
      <c r="G1413" s="21" t="s">
        <v>187</v>
      </c>
      <c r="H1413" s="21" t="s">
        <v>11</v>
      </c>
      <c r="J1413" s="18">
        <v>1527</v>
      </c>
      <c r="N1413" s="29" t="s">
        <v>7430</v>
      </c>
      <c r="O1413" s="21" t="s">
        <v>1571</v>
      </c>
      <c r="P1413" s="21" t="s">
        <v>1570</v>
      </c>
      <c r="Q1413" s="21"/>
    </row>
    <row r="1414" spans="1:17" s="18" customFormat="1" ht="70" x14ac:dyDescent="0.2">
      <c r="A1414" s="20">
        <v>1305</v>
      </c>
      <c r="B1414" s="21" t="s">
        <v>6233</v>
      </c>
      <c r="C1414" s="21" t="s">
        <v>6234</v>
      </c>
      <c r="E1414" s="21" t="s">
        <v>2759</v>
      </c>
      <c r="F1414" s="21" t="s">
        <v>9</v>
      </c>
      <c r="G1414" s="21" t="s">
        <v>8222</v>
      </c>
      <c r="H1414" s="21" t="s">
        <v>11</v>
      </c>
      <c r="J1414" s="20">
        <v>1527</v>
      </c>
      <c r="L1414" s="21" t="s">
        <v>38</v>
      </c>
      <c r="N1414" s="29" t="s">
        <v>7400</v>
      </c>
      <c r="O1414" s="21" t="s">
        <v>2761</v>
      </c>
      <c r="P1414" s="21" t="s">
        <v>2760</v>
      </c>
      <c r="Q1414" s="21"/>
    </row>
    <row r="1415" spans="1:17" s="18" customFormat="1" ht="70" x14ac:dyDescent="0.2">
      <c r="A1415" s="20">
        <v>1785</v>
      </c>
      <c r="B1415" s="21" t="s">
        <v>5190</v>
      </c>
      <c r="C1415" s="21" t="s">
        <v>4405</v>
      </c>
      <c r="D1415" s="21" t="s">
        <v>887</v>
      </c>
      <c r="E1415" s="21" t="s">
        <v>5479</v>
      </c>
      <c r="F1415" s="21" t="s">
        <v>9</v>
      </c>
      <c r="H1415" s="21" t="s">
        <v>19</v>
      </c>
      <c r="J1415" s="20">
        <v>1527</v>
      </c>
      <c r="L1415" s="21" t="s">
        <v>8</v>
      </c>
      <c r="N1415" s="29" t="s">
        <v>8563</v>
      </c>
      <c r="O1415" s="39" t="s">
        <v>7990</v>
      </c>
      <c r="P1415" s="21" t="s">
        <v>5480</v>
      </c>
    </row>
    <row r="1416" spans="1:17" s="18" customFormat="1" ht="80" x14ac:dyDescent="0.2">
      <c r="A1416" s="20">
        <v>1789</v>
      </c>
      <c r="B1416" s="21" t="s">
        <v>6241</v>
      </c>
      <c r="C1416" s="21" t="s">
        <v>5026</v>
      </c>
      <c r="D1416" s="21" t="s">
        <v>5481</v>
      </c>
      <c r="E1416" s="21" t="s">
        <v>13</v>
      </c>
      <c r="F1416" s="21" t="s">
        <v>9</v>
      </c>
      <c r="G1416" s="21" t="s">
        <v>5482</v>
      </c>
      <c r="H1416" s="21" t="s">
        <v>1560</v>
      </c>
      <c r="J1416" s="20">
        <v>1527</v>
      </c>
      <c r="L1416" s="21" t="s">
        <v>24</v>
      </c>
      <c r="N1416" s="29" t="s">
        <v>7416</v>
      </c>
      <c r="O1416" s="21" t="s">
        <v>5484</v>
      </c>
      <c r="P1416" s="21" t="s">
        <v>5483</v>
      </c>
    </row>
    <row r="1417" spans="1:17" s="18" customFormat="1" ht="64" x14ac:dyDescent="0.2">
      <c r="A1417" s="20">
        <v>1004</v>
      </c>
      <c r="B1417" s="21" t="s">
        <v>6023</v>
      </c>
      <c r="C1417" s="21" t="s">
        <v>6024</v>
      </c>
      <c r="D1417" s="21" t="s">
        <v>1895</v>
      </c>
      <c r="E1417" s="21" t="s">
        <v>49</v>
      </c>
      <c r="F1417" s="21" t="s">
        <v>9</v>
      </c>
      <c r="G1417" s="21" t="s">
        <v>1896</v>
      </c>
      <c r="H1417" s="21" t="s">
        <v>47</v>
      </c>
      <c r="I1417" s="21" t="s">
        <v>413</v>
      </c>
      <c r="J1417" s="20">
        <v>1528</v>
      </c>
      <c r="K1417" s="22" t="s">
        <v>1898</v>
      </c>
      <c r="L1417" s="21" t="s">
        <v>16</v>
      </c>
      <c r="N1417" s="29" t="s">
        <v>7432</v>
      </c>
      <c r="O1417" s="21" t="s">
        <v>1899</v>
      </c>
      <c r="P1417" s="21" t="s">
        <v>1897</v>
      </c>
    </row>
    <row r="1418" spans="1:17" s="18" customFormat="1" ht="32" x14ac:dyDescent="0.2">
      <c r="A1418" s="20">
        <v>667</v>
      </c>
      <c r="B1418" s="21" t="s">
        <v>4978</v>
      </c>
      <c r="C1418" s="21" t="s">
        <v>4197</v>
      </c>
      <c r="D1418" s="21" t="s">
        <v>2332</v>
      </c>
      <c r="E1418" s="21" t="s">
        <v>13</v>
      </c>
      <c r="F1418" s="21" t="s">
        <v>9</v>
      </c>
      <c r="G1418" s="21" t="s">
        <v>22</v>
      </c>
      <c r="H1418" s="21" t="s">
        <v>11</v>
      </c>
      <c r="J1418" s="20">
        <v>1528</v>
      </c>
      <c r="K1418" s="22" t="s">
        <v>300</v>
      </c>
      <c r="L1418" s="21" t="s">
        <v>24</v>
      </c>
      <c r="N1418" s="29" t="s">
        <v>7433</v>
      </c>
      <c r="O1418" s="21" t="s">
        <v>172</v>
      </c>
      <c r="P1418" s="21" t="s">
        <v>2333</v>
      </c>
      <c r="Q1418" s="21"/>
    </row>
    <row r="1419" spans="1:17" s="18" customFormat="1" ht="32" x14ac:dyDescent="0.2">
      <c r="A1419" s="20">
        <v>680</v>
      </c>
      <c r="B1419" s="21" t="s">
        <v>5492</v>
      </c>
      <c r="C1419" s="21" t="s">
        <v>4197</v>
      </c>
      <c r="D1419" s="21" t="s">
        <v>297</v>
      </c>
      <c r="E1419" s="21" t="s">
        <v>298</v>
      </c>
      <c r="F1419" s="21" t="s">
        <v>9</v>
      </c>
      <c r="G1419" s="21" t="s">
        <v>22</v>
      </c>
      <c r="H1419" s="21" t="s">
        <v>11</v>
      </c>
      <c r="J1419" s="20">
        <v>1528</v>
      </c>
      <c r="K1419" s="22" t="s">
        <v>300</v>
      </c>
      <c r="L1419" s="21" t="s">
        <v>24</v>
      </c>
      <c r="N1419" s="29" t="s">
        <v>7434</v>
      </c>
      <c r="O1419" s="21" t="s">
        <v>26</v>
      </c>
      <c r="P1419" s="21" t="s">
        <v>299</v>
      </c>
      <c r="Q1419" s="21"/>
    </row>
    <row r="1420" spans="1:17" s="18" customFormat="1" ht="80" x14ac:dyDescent="0.2">
      <c r="A1420" s="20">
        <v>1007</v>
      </c>
      <c r="B1420" s="21" t="s">
        <v>6080</v>
      </c>
      <c r="C1420" s="21" t="s">
        <v>4310</v>
      </c>
      <c r="D1420" s="21" t="s">
        <v>2146</v>
      </c>
      <c r="E1420" s="21" t="s">
        <v>241</v>
      </c>
      <c r="F1420" s="21" t="s">
        <v>9</v>
      </c>
      <c r="G1420" s="21" t="s">
        <v>2147</v>
      </c>
      <c r="H1420" s="21" t="s">
        <v>47</v>
      </c>
      <c r="I1420" s="21" t="s">
        <v>599</v>
      </c>
      <c r="J1420" s="20">
        <v>1528</v>
      </c>
      <c r="K1420" s="22" t="s">
        <v>2149</v>
      </c>
      <c r="L1420" s="21" t="s">
        <v>16</v>
      </c>
      <c r="N1420" s="29" t="s">
        <v>8575</v>
      </c>
      <c r="O1420" s="21" t="s">
        <v>2150</v>
      </c>
      <c r="P1420" s="21" t="s">
        <v>2148</v>
      </c>
      <c r="Q1420" s="21"/>
    </row>
    <row r="1421" spans="1:17" s="18" customFormat="1" ht="80" x14ac:dyDescent="0.2">
      <c r="A1421" s="20">
        <v>1003</v>
      </c>
      <c r="B1421" s="21" t="s">
        <v>5493</v>
      </c>
      <c r="C1421" s="21" t="s">
        <v>4232</v>
      </c>
      <c r="D1421" s="21" t="s">
        <v>264</v>
      </c>
      <c r="E1421" s="21" t="s">
        <v>265</v>
      </c>
      <c r="F1421" s="21" t="s">
        <v>9</v>
      </c>
      <c r="G1421" s="21" t="s">
        <v>266</v>
      </c>
      <c r="H1421" s="21" t="s">
        <v>47</v>
      </c>
      <c r="I1421" s="21" t="s">
        <v>270</v>
      </c>
      <c r="J1421" s="20">
        <v>1528</v>
      </c>
      <c r="K1421" s="22" t="s">
        <v>268</v>
      </c>
      <c r="L1421" s="21" t="s">
        <v>16</v>
      </c>
      <c r="N1421" s="29" t="s">
        <v>7435</v>
      </c>
      <c r="O1421" s="21" t="s">
        <v>269</v>
      </c>
      <c r="P1421" s="21" t="s">
        <v>267</v>
      </c>
      <c r="Q1421" s="21"/>
    </row>
    <row r="1422" spans="1:17" s="18" customFormat="1" ht="32" x14ac:dyDescent="0.2">
      <c r="A1422" s="20">
        <v>668</v>
      </c>
      <c r="B1422" s="21" t="s">
        <v>5491</v>
      </c>
      <c r="C1422" s="21" t="s">
        <v>4199</v>
      </c>
      <c r="D1422" s="21" t="s">
        <v>67</v>
      </c>
      <c r="E1422" s="21" t="s">
        <v>1351</v>
      </c>
      <c r="F1422" s="21" t="s">
        <v>9</v>
      </c>
      <c r="G1422" s="21" t="s">
        <v>22</v>
      </c>
      <c r="H1422" s="21" t="s">
        <v>11</v>
      </c>
      <c r="J1422" s="20">
        <v>1528</v>
      </c>
      <c r="K1422" s="22" t="s">
        <v>1353</v>
      </c>
      <c r="L1422" s="21" t="s">
        <v>24</v>
      </c>
      <c r="N1422" s="29" t="s">
        <v>7436</v>
      </c>
      <c r="O1422" s="21" t="s">
        <v>172</v>
      </c>
      <c r="P1422" s="21" t="s">
        <v>1352</v>
      </c>
      <c r="Q1422" s="21"/>
    </row>
    <row r="1423" spans="1:17" s="18" customFormat="1" ht="182" x14ac:dyDescent="0.2">
      <c r="A1423" s="20">
        <v>1001</v>
      </c>
      <c r="B1423" s="21" t="s">
        <v>6273</v>
      </c>
      <c r="C1423" s="21" t="s">
        <v>4283</v>
      </c>
      <c r="D1423" s="21" t="s">
        <v>67</v>
      </c>
      <c r="E1423" s="21" t="s">
        <v>2883</v>
      </c>
      <c r="F1423" s="21" t="s">
        <v>9</v>
      </c>
      <c r="G1423" s="21" t="s">
        <v>250</v>
      </c>
      <c r="H1423" s="21" t="s">
        <v>11</v>
      </c>
      <c r="J1423" s="20">
        <v>1528</v>
      </c>
      <c r="K1423" s="22" t="s">
        <v>2885</v>
      </c>
      <c r="L1423" s="21" t="s">
        <v>8</v>
      </c>
      <c r="M1423" s="21" t="s">
        <v>446</v>
      </c>
      <c r="N1423" s="29" t="s">
        <v>7437</v>
      </c>
      <c r="O1423" s="21" t="s">
        <v>2886</v>
      </c>
      <c r="P1423" s="21" t="s">
        <v>2884</v>
      </c>
      <c r="Q1423" s="21"/>
    </row>
    <row r="1424" spans="1:17" s="18" customFormat="1" ht="80" x14ac:dyDescent="0.2">
      <c r="A1424" s="20">
        <v>1008</v>
      </c>
      <c r="B1424" s="21" t="s">
        <v>5494</v>
      </c>
      <c r="C1424" s="21" t="s">
        <v>4197</v>
      </c>
      <c r="D1424" s="21" t="s">
        <v>3321</v>
      </c>
      <c r="E1424" s="21" t="s">
        <v>3322</v>
      </c>
      <c r="F1424" s="21" t="s">
        <v>9</v>
      </c>
      <c r="G1424" s="21" t="s">
        <v>3323</v>
      </c>
      <c r="H1424" s="21" t="s">
        <v>47</v>
      </c>
      <c r="J1424" s="20">
        <v>1528</v>
      </c>
      <c r="K1424" s="22" t="s">
        <v>3325</v>
      </c>
      <c r="L1424" s="21" t="s">
        <v>38</v>
      </c>
      <c r="M1424" s="21" t="s">
        <v>840</v>
      </c>
      <c r="N1424" s="29" t="s">
        <v>7438</v>
      </c>
      <c r="O1424" s="21" t="s">
        <v>3326</v>
      </c>
      <c r="P1424" s="21" t="s">
        <v>3324</v>
      </c>
      <c r="Q1424" s="21"/>
    </row>
    <row r="1425" spans="1:17" s="18" customFormat="1" ht="48" x14ac:dyDescent="0.2">
      <c r="A1425" s="20">
        <v>1012</v>
      </c>
      <c r="B1425" s="21" t="s">
        <v>6417</v>
      </c>
      <c r="C1425" s="21" t="s">
        <v>4246</v>
      </c>
      <c r="D1425" s="21" t="s">
        <v>3513</v>
      </c>
      <c r="E1425" s="21" t="s">
        <v>79</v>
      </c>
      <c r="F1425" s="21" t="s">
        <v>9</v>
      </c>
      <c r="G1425" s="21" t="s">
        <v>3514</v>
      </c>
      <c r="H1425" s="21" t="s">
        <v>47</v>
      </c>
      <c r="I1425" s="21" t="s">
        <v>774</v>
      </c>
      <c r="J1425" s="20">
        <v>1528</v>
      </c>
      <c r="K1425" s="22" t="s">
        <v>3516</v>
      </c>
      <c r="L1425" s="21" t="s">
        <v>16</v>
      </c>
      <c r="N1425" s="29" t="s">
        <v>7439</v>
      </c>
      <c r="O1425" s="21" t="s">
        <v>3517</v>
      </c>
      <c r="P1425" s="21" t="s">
        <v>3515</v>
      </c>
      <c r="Q1425" s="21"/>
    </row>
    <row r="1426" spans="1:17" s="18" customFormat="1" ht="64" x14ac:dyDescent="0.2">
      <c r="A1426" s="20">
        <v>1010</v>
      </c>
      <c r="B1426" s="21" t="s">
        <v>6462</v>
      </c>
      <c r="C1426" s="21" t="s">
        <v>4973</v>
      </c>
      <c r="D1426" s="21" t="s">
        <v>434</v>
      </c>
      <c r="E1426" s="21" t="s">
        <v>49</v>
      </c>
      <c r="F1426" s="21" t="s">
        <v>9</v>
      </c>
      <c r="G1426" s="21" t="s">
        <v>3724</v>
      </c>
      <c r="H1426" s="21" t="s">
        <v>47</v>
      </c>
      <c r="I1426" s="21" t="s">
        <v>774</v>
      </c>
      <c r="J1426" s="20">
        <v>1528</v>
      </c>
      <c r="K1426" s="22" t="s">
        <v>3726</v>
      </c>
      <c r="L1426" s="21" t="s">
        <v>16</v>
      </c>
      <c r="N1426" s="29" t="s">
        <v>7440</v>
      </c>
      <c r="O1426" s="21" t="s">
        <v>3727</v>
      </c>
      <c r="P1426" s="21" t="s">
        <v>3725</v>
      </c>
      <c r="Q1426" s="21"/>
    </row>
    <row r="1427" spans="1:17" s="18" customFormat="1" ht="64" x14ac:dyDescent="0.2">
      <c r="A1427" s="20">
        <v>1009</v>
      </c>
      <c r="B1427" s="21" t="s">
        <v>5495</v>
      </c>
      <c r="C1427" s="21" t="s">
        <v>4283</v>
      </c>
      <c r="D1427" s="21" t="s">
        <v>290</v>
      </c>
      <c r="E1427" s="21" t="s">
        <v>49</v>
      </c>
      <c r="F1427" s="21" t="s">
        <v>9</v>
      </c>
      <c r="G1427" s="21" t="s">
        <v>291</v>
      </c>
      <c r="H1427" s="21" t="s">
        <v>47</v>
      </c>
      <c r="I1427" s="21" t="s">
        <v>296</v>
      </c>
      <c r="J1427" s="20">
        <v>1528</v>
      </c>
      <c r="K1427" s="22" t="s">
        <v>293</v>
      </c>
      <c r="L1427" s="21" t="s">
        <v>8</v>
      </c>
      <c r="M1427" s="21" t="s">
        <v>295</v>
      </c>
      <c r="N1427" s="29" t="s">
        <v>7441</v>
      </c>
      <c r="O1427" s="21" t="s">
        <v>294</v>
      </c>
      <c r="P1427" s="21" t="s">
        <v>292</v>
      </c>
      <c r="Q1427" s="21"/>
    </row>
    <row r="1428" spans="1:17" s="18" customFormat="1" ht="48" x14ac:dyDescent="0.2">
      <c r="A1428" s="20">
        <v>1013</v>
      </c>
      <c r="B1428" s="21" t="s">
        <v>5496</v>
      </c>
      <c r="C1428" s="21" t="s">
        <v>5020</v>
      </c>
      <c r="D1428" s="21" t="s">
        <v>1205</v>
      </c>
      <c r="E1428" s="21" t="s">
        <v>237</v>
      </c>
      <c r="F1428" s="21" t="s">
        <v>9</v>
      </c>
      <c r="G1428" s="21" t="s">
        <v>1206</v>
      </c>
      <c r="H1428" s="21" t="s">
        <v>47</v>
      </c>
      <c r="I1428" s="21" t="s">
        <v>774</v>
      </c>
      <c r="J1428" s="20">
        <v>1528</v>
      </c>
      <c r="K1428" s="22" t="s">
        <v>704</v>
      </c>
      <c r="L1428" s="21" t="s">
        <v>16</v>
      </c>
      <c r="N1428" s="29" t="s">
        <v>7442</v>
      </c>
      <c r="O1428" s="21" t="s">
        <v>1208</v>
      </c>
      <c r="P1428" s="21" t="s">
        <v>1207</v>
      </c>
      <c r="Q1428" s="21"/>
    </row>
    <row r="1429" spans="1:17" s="18" customFormat="1" ht="112" x14ac:dyDescent="0.2">
      <c r="A1429" s="20">
        <v>1014</v>
      </c>
      <c r="B1429" s="21" t="s">
        <v>5497</v>
      </c>
      <c r="C1429" s="21" t="s">
        <v>4195</v>
      </c>
      <c r="D1429" s="21" t="s">
        <v>701</v>
      </c>
      <c r="E1429" s="21" t="s">
        <v>265</v>
      </c>
      <c r="F1429" s="21" t="s">
        <v>9</v>
      </c>
      <c r="G1429" s="21" t="s">
        <v>702</v>
      </c>
      <c r="H1429" s="21" t="s">
        <v>47</v>
      </c>
      <c r="I1429" s="21" t="s">
        <v>87</v>
      </c>
      <c r="J1429" s="20">
        <v>1528</v>
      </c>
      <c r="K1429" s="22" t="s">
        <v>704</v>
      </c>
      <c r="L1429" s="21" t="s">
        <v>16</v>
      </c>
      <c r="N1429" s="29" t="s">
        <v>8527</v>
      </c>
      <c r="O1429" s="21" t="s">
        <v>705</v>
      </c>
      <c r="P1429" s="21" t="s">
        <v>703</v>
      </c>
      <c r="Q1429" s="21"/>
    </row>
    <row r="1430" spans="1:17" s="18" customFormat="1" ht="112" x14ac:dyDescent="0.2">
      <c r="A1430" s="20">
        <v>1015</v>
      </c>
      <c r="B1430" s="21" t="s">
        <v>5963</v>
      </c>
      <c r="C1430" s="21" t="s">
        <v>5958</v>
      </c>
      <c r="D1430" s="21" t="s">
        <v>1651</v>
      </c>
      <c r="E1430" s="21" t="s">
        <v>79</v>
      </c>
      <c r="F1430" s="21" t="s">
        <v>9</v>
      </c>
      <c r="G1430" s="21" t="s">
        <v>702</v>
      </c>
      <c r="H1430" s="21" t="s">
        <v>47</v>
      </c>
      <c r="I1430" s="21" t="s">
        <v>87</v>
      </c>
      <c r="J1430" s="20">
        <v>1528</v>
      </c>
      <c r="K1430" s="22" t="s">
        <v>704</v>
      </c>
      <c r="L1430" s="21" t="s">
        <v>16</v>
      </c>
      <c r="N1430" s="29" t="s">
        <v>8528</v>
      </c>
      <c r="O1430" s="21" t="s">
        <v>705</v>
      </c>
      <c r="P1430" s="21" t="s">
        <v>703</v>
      </c>
      <c r="Q1430" s="21"/>
    </row>
    <row r="1431" spans="1:17" s="18" customFormat="1" ht="112" x14ac:dyDescent="0.2">
      <c r="A1431" s="20">
        <v>1016</v>
      </c>
      <c r="B1431" s="21" t="s">
        <v>5498</v>
      </c>
      <c r="C1431" s="21" t="s">
        <v>4197</v>
      </c>
      <c r="D1431" s="21" t="s">
        <v>1651</v>
      </c>
      <c r="E1431" s="21" t="s">
        <v>79</v>
      </c>
      <c r="F1431" s="21" t="s">
        <v>9</v>
      </c>
      <c r="G1431" s="21" t="s">
        <v>702</v>
      </c>
      <c r="H1431" s="21" t="s">
        <v>47</v>
      </c>
      <c r="I1431" s="21" t="s">
        <v>87</v>
      </c>
      <c r="J1431" s="20">
        <v>1528</v>
      </c>
      <c r="K1431" s="22" t="s">
        <v>704</v>
      </c>
      <c r="L1431" s="21" t="s">
        <v>16</v>
      </c>
      <c r="N1431" s="29" t="s">
        <v>8529</v>
      </c>
      <c r="O1431" s="21" t="s">
        <v>705</v>
      </c>
      <c r="P1431" s="21" t="s">
        <v>703</v>
      </c>
      <c r="Q1431" s="21"/>
    </row>
    <row r="1432" spans="1:17" s="18" customFormat="1" ht="32" x14ac:dyDescent="0.2">
      <c r="A1432" s="20">
        <v>697</v>
      </c>
      <c r="B1432" s="21" t="s">
        <v>6421</v>
      </c>
      <c r="C1432" s="21" t="s">
        <v>4246</v>
      </c>
      <c r="D1432" s="21" t="s">
        <v>3530</v>
      </c>
      <c r="F1432" s="21" t="s">
        <v>9</v>
      </c>
      <c r="G1432" s="21" t="s">
        <v>22</v>
      </c>
      <c r="H1432" s="21" t="s">
        <v>11</v>
      </c>
      <c r="J1432" s="20">
        <v>1528</v>
      </c>
      <c r="K1432" s="22" t="s">
        <v>3532</v>
      </c>
      <c r="L1432" s="21" t="s">
        <v>24</v>
      </c>
      <c r="N1432" s="29" t="s">
        <v>7443</v>
      </c>
      <c r="O1432" s="21" t="s">
        <v>209</v>
      </c>
      <c r="P1432" s="21" t="s">
        <v>3531</v>
      </c>
      <c r="Q1432" s="21"/>
    </row>
    <row r="1433" spans="1:17" s="18" customFormat="1" ht="84" x14ac:dyDescent="0.2">
      <c r="A1433" s="20">
        <v>1018</v>
      </c>
      <c r="B1433" s="21" t="s">
        <v>5500</v>
      </c>
      <c r="C1433" s="21" t="s">
        <v>4197</v>
      </c>
      <c r="D1433" s="21" t="s">
        <v>1732</v>
      </c>
      <c r="E1433" s="21" t="s">
        <v>49</v>
      </c>
      <c r="F1433" s="21" t="s">
        <v>9</v>
      </c>
      <c r="G1433" s="21" t="s">
        <v>1733</v>
      </c>
      <c r="H1433" s="21" t="s">
        <v>47</v>
      </c>
      <c r="I1433" s="21" t="s">
        <v>46</v>
      </c>
      <c r="J1433" s="20">
        <v>1528</v>
      </c>
      <c r="K1433" s="22" t="s">
        <v>1735</v>
      </c>
      <c r="L1433" s="21" t="s">
        <v>8</v>
      </c>
      <c r="N1433" s="29" t="s">
        <v>8044</v>
      </c>
      <c r="O1433" s="21" t="s">
        <v>1736</v>
      </c>
      <c r="P1433" s="21" t="s">
        <v>1734</v>
      </c>
      <c r="Q1433" s="21"/>
    </row>
    <row r="1434" spans="1:17" s="18" customFormat="1" ht="84" x14ac:dyDescent="0.2">
      <c r="A1434" s="20">
        <v>1017</v>
      </c>
      <c r="B1434" s="21" t="s">
        <v>5499</v>
      </c>
      <c r="C1434" s="21" t="s">
        <v>4817</v>
      </c>
      <c r="D1434" s="21" t="s">
        <v>976</v>
      </c>
      <c r="E1434" s="21" t="s">
        <v>265</v>
      </c>
      <c r="F1434" s="21" t="s">
        <v>9</v>
      </c>
      <c r="G1434" s="21" t="s">
        <v>8222</v>
      </c>
      <c r="H1434" s="21" t="s">
        <v>11</v>
      </c>
      <c r="J1434" s="20">
        <v>1528</v>
      </c>
      <c r="K1434" s="22" t="s">
        <v>978</v>
      </c>
      <c r="L1434" s="21" t="s">
        <v>8</v>
      </c>
      <c r="M1434" s="21" t="s">
        <v>446</v>
      </c>
      <c r="N1434" s="29" t="s">
        <v>8564</v>
      </c>
      <c r="O1434" s="21" t="s">
        <v>979</v>
      </c>
      <c r="P1434" s="21" t="s">
        <v>977</v>
      </c>
      <c r="Q1434" s="21"/>
    </row>
    <row r="1435" spans="1:17" s="18" customFormat="1" ht="70" x14ac:dyDescent="0.2">
      <c r="A1435" s="20">
        <v>1024</v>
      </c>
      <c r="B1435" s="21" t="s">
        <v>5501</v>
      </c>
      <c r="C1435" s="21" t="s">
        <v>4283</v>
      </c>
      <c r="D1435" s="21" t="s">
        <v>67</v>
      </c>
      <c r="E1435" s="21" t="s">
        <v>79</v>
      </c>
      <c r="F1435" s="21" t="s">
        <v>9</v>
      </c>
      <c r="G1435" s="21" t="s">
        <v>2007</v>
      </c>
      <c r="H1435" s="21" t="s">
        <v>47</v>
      </c>
      <c r="I1435" s="21" t="s">
        <v>270</v>
      </c>
      <c r="J1435" s="20">
        <v>1528</v>
      </c>
      <c r="K1435" s="22" t="s">
        <v>2009</v>
      </c>
      <c r="L1435" s="21" t="s">
        <v>16</v>
      </c>
      <c r="N1435" s="29" t="s">
        <v>8530</v>
      </c>
      <c r="O1435" s="21" t="s">
        <v>2010</v>
      </c>
      <c r="P1435" s="21" t="s">
        <v>2008</v>
      </c>
      <c r="Q1435" s="21"/>
    </row>
    <row r="1436" spans="1:17" s="18" customFormat="1" ht="70" x14ac:dyDescent="0.2">
      <c r="A1436" s="20">
        <v>1025</v>
      </c>
      <c r="B1436" s="21" t="s">
        <v>5501</v>
      </c>
      <c r="C1436" s="21" t="s">
        <v>4197</v>
      </c>
      <c r="D1436" s="21" t="s">
        <v>67</v>
      </c>
      <c r="E1436" s="21" t="s">
        <v>2982</v>
      </c>
      <c r="F1436" s="21" t="s">
        <v>9</v>
      </c>
      <c r="G1436" s="21" t="s">
        <v>2007</v>
      </c>
      <c r="H1436" s="21" t="s">
        <v>47</v>
      </c>
      <c r="I1436" s="21" t="s">
        <v>296</v>
      </c>
      <c r="J1436" s="20">
        <v>1528</v>
      </c>
      <c r="K1436" s="22" t="s">
        <v>2009</v>
      </c>
      <c r="L1436" s="21" t="s">
        <v>16</v>
      </c>
      <c r="N1436" s="29" t="s">
        <v>8530</v>
      </c>
      <c r="O1436" s="21" t="s">
        <v>2010</v>
      </c>
      <c r="P1436" s="21" t="s">
        <v>2008</v>
      </c>
      <c r="Q1436" s="21"/>
    </row>
    <row r="1437" spans="1:17" s="18" customFormat="1" ht="70" x14ac:dyDescent="0.2">
      <c r="A1437" s="20">
        <v>1026</v>
      </c>
      <c r="B1437" s="21" t="s">
        <v>5866</v>
      </c>
      <c r="C1437" s="21" t="s">
        <v>6531</v>
      </c>
      <c r="D1437" s="21" t="s">
        <v>2006</v>
      </c>
      <c r="E1437" s="21" t="s">
        <v>49</v>
      </c>
      <c r="F1437" s="21" t="s">
        <v>9</v>
      </c>
      <c r="G1437" s="21" t="s">
        <v>2007</v>
      </c>
      <c r="H1437" s="21" t="s">
        <v>47</v>
      </c>
      <c r="I1437" s="21" t="s">
        <v>774</v>
      </c>
      <c r="J1437" s="20">
        <v>1528</v>
      </c>
      <c r="K1437" s="22" t="s">
        <v>2009</v>
      </c>
      <c r="L1437" s="21" t="s">
        <v>16</v>
      </c>
      <c r="N1437" s="29" t="s">
        <v>8530</v>
      </c>
      <c r="O1437" s="21" t="s">
        <v>2010</v>
      </c>
      <c r="P1437" s="21" t="s">
        <v>2008</v>
      </c>
      <c r="Q1437" s="21"/>
    </row>
    <row r="1438" spans="1:17" s="18" customFormat="1" ht="70" x14ac:dyDescent="0.2">
      <c r="A1438" s="20">
        <v>1027</v>
      </c>
      <c r="B1438" s="21" t="s">
        <v>4860</v>
      </c>
      <c r="C1438" s="21" t="s">
        <v>4246</v>
      </c>
      <c r="D1438" s="21" t="s">
        <v>2006</v>
      </c>
      <c r="E1438" s="21" t="s">
        <v>49</v>
      </c>
      <c r="F1438" s="21" t="s">
        <v>9</v>
      </c>
      <c r="G1438" s="21" t="s">
        <v>2007</v>
      </c>
      <c r="H1438" s="21" t="s">
        <v>47</v>
      </c>
      <c r="I1438" s="21" t="s">
        <v>420</v>
      </c>
      <c r="J1438" s="20">
        <v>1528</v>
      </c>
      <c r="K1438" s="22" t="s">
        <v>2009</v>
      </c>
      <c r="L1438" s="21" t="s">
        <v>16</v>
      </c>
      <c r="N1438" s="29" t="s">
        <v>8530</v>
      </c>
      <c r="O1438" s="21" t="s">
        <v>2010</v>
      </c>
      <c r="P1438" s="21" t="s">
        <v>2008</v>
      </c>
      <c r="Q1438" s="21"/>
    </row>
    <row r="1439" spans="1:17" s="18" customFormat="1" ht="70" x14ac:dyDescent="0.2">
      <c r="A1439" s="20">
        <v>1019</v>
      </c>
      <c r="B1439" s="21" t="s">
        <v>5190</v>
      </c>
      <c r="C1439" s="21" t="s">
        <v>4592</v>
      </c>
      <c r="D1439" s="21" t="s">
        <v>101</v>
      </c>
      <c r="E1439" s="21" t="s">
        <v>102</v>
      </c>
      <c r="F1439" s="21" t="s">
        <v>9</v>
      </c>
      <c r="G1439" s="21" t="s">
        <v>103</v>
      </c>
      <c r="H1439" s="21" t="s">
        <v>47</v>
      </c>
      <c r="I1439" s="21" t="s">
        <v>107</v>
      </c>
      <c r="J1439" s="20">
        <v>1528</v>
      </c>
      <c r="K1439" s="22" t="s">
        <v>105</v>
      </c>
      <c r="L1439" s="21" t="s">
        <v>16</v>
      </c>
      <c r="N1439" s="29" t="s">
        <v>8565</v>
      </c>
      <c r="O1439" s="21" t="s">
        <v>106</v>
      </c>
      <c r="P1439" s="21" t="s">
        <v>104</v>
      </c>
      <c r="Q1439" s="21"/>
    </row>
    <row r="1440" spans="1:17" s="18" customFormat="1" ht="56" x14ac:dyDescent="0.2">
      <c r="A1440" s="20">
        <v>1020</v>
      </c>
      <c r="B1440" s="21" t="s">
        <v>4626</v>
      </c>
      <c r="C1440" s="21" t="s">
        <v>4197</v>
      </c>
      <c r="D1440" s="21" t="s">
        <v>320</v>
      </c>
      <c r="E1440" s="21" t="s">
        <v>102</v>
      </c>
      <c r="F1440" s="21" t="s">
        <v>9</v>
      </c>
      <c r="G1440" s="21" t="s">
        <v>103</v>
      </c>
      <c r="H1440" s="21" t="s">
        <v>47</v>
      </c>
      <c r="I1440" s="21" t="s">
        <v>774</v>
      </c>
      <c r="J1440" s="20">
        <v>1528</v>
      </c>
      <c r="K1440" s="22" t="s">
        <v>105</v>
      </c>
      <c r="N1440" s="29" t="s">
        <v>8531</v>
      </c>
      <c r="O1440" s="21" t="s">
        <v>106</v>
      </c>
      <c r="P1440" s="21" t="s">
        <v>104</v>
      </c>
      <c r="Q1440" s="21"/>
    </row>
    <row r="1441" spans="1:17" s="18" customFormat="1" ht="112" x14ac:dyDescent="0.2">
      <c r="A1441" s="20">
        <v>1306</v>
      </c>
      <c r="B1441" s="21" t="s">
        <v>6111</v>
      </c>
      <c r="C1441" s="21" t="s">
        <v>4195</v>
      </c>
      <c r="F1441" s="21" t="s">
        <v>9</v>
      </c>
      <c r="G1441" s="21" t="s">
        <v>1473</v>
      </c>
      <c r="H1441" s="21" t="s">
        <v>47</v>
      </c>
      <c r="J1441" s="20">
        <v>1528</v>
      </c>
      <c r="N1441" s="29" t="s">
        <v>8532</v>
      </c>
      <c r="O1441" s="21" t="s">
        <v>5502</v>
      </c>
      <c r="P1441" s="21" t="s">
        <v>1474</v>
      </c>
      <c r="Q1441" s="21"/>
    </row>
    <row r="1442" spans="1:17" s="18" customFormat="1" ht="84" x14ac:dyDescent="0.2">
      <c r="A1442" s="20">
        <v>1307</v>
      </c>
      <c r="B1442" s="21" t="s">
        <v>5918</v>
      </c>
      <c r="C1442" s="21" t="s">
        <v>4592</v>
      </c>
      <c r="F1442" s="21" t="s">
        <v>9</v>
      </c>
      <c r="G1442" s="21" t="s">
        <v>1473</v>
      </c>
      <c r="H1442" s="21" t="s">
        <v>47</v>
      </c>
      <c r="J1442" s="20">
        <v>1528</v>
      </c>
      <c r="N1442" s="29" t="s">
        <v>8533</v>
      </c>
      <c r="O1442" s="21" t="s">
        <v>5502</v>
      </c>
      <c r="P1442" s="21" t="s">
        <v>1474</v>
      </c>
      <c r="Q1442" s="21"/>
    </row>
    <row r="1443" spans="1:17" s="18" customFormat="1" ht="32" x14ac:dyDescent="0.2">
      <c r="A1443" s="20">
        <v>1327</v>
      </c>
      <c r="B1443" s="21" t="s">
        <v>6355</v>
      </c>
      <c r="C1443" s="21" t="s">
        <v>4310</v>
      </c>
      <c r="E1443" s="21" t="s">
        <v>757</v>
      </c>
      <c r="F1443" s="21" t="s">
        <v>9</v>
      </c>
      <c r="G1443" s="21" t="s">
        <v>8222</v>
      </c>
      <c r="H1443" s="21" t="s">
        <v>11</v>
      </c>
      <c r="J1443" s="20">
        <v>1528</v>
      </c>
      <c r="L1443" s="21" t="s">
        <v>38</v>
      </c>
      <c r="N1443" s="29" t="s">
        <v>7431</v>
      </c>
      <c r="O1443" s="21" t="s">
        <v>34</v>
      </c>
      <c r="P1443" s="21" t="s">
        <v>3223</v>
      </c>
    </row>
    <row r="1444" spans="1:17" s="18" customFormat="1" ht="140" x14ac:dyDescent="0.2">
      <c r="A1444" s="18">
        <v>1868</v>
      </c>
      <c r="B1444" s="18" t="s">
        <v>6015</v>
      </c>
      <c r="F1444" s="18" t="s">
        <v>9</v>
      </c>
      <c r="G1444" s="18" t="s">
        <v>250</v>
      </c>
      <c r="H1444" s="18" t="s">
        <v>11</v>
      </c>
      <c r="J1444" s="18">
        <v>1528</v>
      </c>
      <c r="L1444" s="18" t="s">
        <v>16</v>
      </c>
      <c r="N1444" s="29" t="s">
        <v>8683</v>
      </c>
      <c r="O1444" s="18" t="s">
        <v>7365</v>
      </c>
      <c r="P1444" s="18">
        <v>1634</v>
      </c>
    </row>
    <row r="1445" spans="1:17" s="18" customFormat="1" ht="168" x14ac:dyDescent="0.2">
      <c r="A1445" s="20">
        <v>1031</v>
      </c>
      <c r="B1445" s="21" t="s">
        <v>6336</v>
      </c>
      <c r="C1445" s="21" t="s">
        <v>4232</v>
      </c>
      <c r="D1445" s="21" t="s">
        <v>67</v>
      </c>
      <c r="E1445" s="21" t="s">
        <v>49</v>
      </c>
      <c r="F1445" s="21" t="s">
        <v>9</v>
      </c>
      <c r="G1445" s="21" t="s">
        <v>250</v>
      </c>
      <c r="H1445" s="21" t="s">
        <v>11</v>
      </c>
      <c r="J1445" s="20">
        <v>1529</v>
      </c>
      <c r="K1445" s="22" t="s">
        <v>3132</v>
      </c>
      <c r="L1445" s="21" t="s">
        <v>8</v>
      </c>
      <c r="N1445" s="29" t="s">
        <v>8566</v>
      </c>
      <c r="O1445" s="21" t="s">
        <v>3133</v>
      </c>
      <c r="P1445" s="21" t="s">
        <v>3131</v>
      </c>
      <c r="Q1445" s="21"/>
    </row>
    <row r="1446" spans="1:17" s="18" customFormat="1" ht="126" x14ac:dyDescent="0.2">
      <c r="A1446" s="20">
        <v>1022</v>
      </c>
      <c r="B1446" s="21" t="s">
        <v>4401</v>
      </c>
      <c r="C1446" s="21" t="s">
        <v>4197</v>
      </c>
      <c r="D1446" s="21" t="s">
        <v>1841</v>
      </c>
      <c r="E1446" s="21" t="s">
        <v>265</v>
      </c>
      <c r="F1446" s="21" t="s">
        <v>9</v>
      </c>
      <c r="G1446" s="55" t="s">
        <v>8236</v>
      </c>
      <c r="H1446" s="21" t="s">
        <v>11</v>
      </c>
      <c r="J1446" s="20">
        <v>1529</v>
      </c>
      <c r="K1446" s="22" t="s">
        <v>1843</v>
      </c>
      <c r="L1446" s="21" t="s">
        <v>8</v>
      </c>
      <c r="N1446" s="29" t="s">
        <v>8567</v>
      </c>
      <c r="O1446" s="85" t="s">
        <v>8738</v>
      </c>
      <c r="P1446" s="21" t="s">
        <v>1842</v>
      </c>
      <c r="Q1446" s="21"/>
    </row>
    <row r="1447" spans="1:17" s="18" customFormat="1" ht="48" x14ac:dyDescent="0.2">
      <c r="A1447" s="20">
        <v>1023</v>
      </c>
      <c r="B1447" s="21" t="s">
        <v>4888</v>
      </c>
      <c r="C1447" s="21" t="s">
        <v>4197</v>
      </c>
      <c r="D1447" s="21" t="s">
        <v>415</v>
      </c>
      <c r="E1447" s="21" t="s">
        <v>265</v>
      </c>
      <c r="F1447" s="21" t="s">
        <v>9</v>
      </c>
      <c r="G1447" s="21" t="s">
        <v>416</v>
      </c>
      <c r="H1447" s="21" t="s">
        <v>47</v>
      </c>
      <c r="I1447" s="21" t="s">
        <v>420</v>
      </c>
      <c r="J1447" s="20">
        <v>1529</v>
      </c>
      <c r="K1447" s="22" t="s">
        <v>418</v>
      </c>
      <c r="L1447" s="21" t="s">
        <v>16</v>
      </c>
      <c r="N1447" s="29" t="s">
        <v>8315</v>
      </c>
      <c r="O1447" s="21" t="s">
        <v>419</v>
      </c>
      <c r="P1447" s="21" t="s">
        <v>417</v>
      </c>
      <c r="Q1447" s="21"/>
    </row>
    <row r="1448" spans="1:17" s="18" customFormat="1" ht="32" x14ac:dyDescent="0.2">
      <c r="A1448" s="20">
        <v>682</v>
      </c>
      <c r="B1448" s="21" t="s">
        <v>5213</v>
      </c>
      <c r="C1448" s="21" t="s">
        <v>4197</v>
      </c>
      <c r="D1448" s="21" t="s">
        <v>1290</v>
      </c>
      <c r="E1448" s="21" t="s">
        <v>13</v>
      </c>
      <c r="F1448" s="21" t="s">
        <v>9</v>
      </c>
      <c r="G1448" s="21" t="s">
        <v>22</v>
      </c>
      <c r="H1448" s="21" t="s">
        <v>11</v>
      </c>
      <c r="J1448" s="20">
        <v>1529</v>
      </c>
      <c r="K1448" s="22" t="s">
        <v>3246</v>
      </c>
      <c r="L1448" s="21" t="s">
        <v>24</v>
      </c>
      <c r="N1448" s="29" t="s">
        <v>7449</v>
      </c>
      <c r="O1448" s="21" t="s">
        <v>533</v>
      </c>
      <c r="P1448" s="21" t="s">
        <v>3245</v>
      </c>
      <c r="Q1448" s="21"/>
    </row>
    <row r="1449" spans="1:17" s="18" customFormat="1" ht="32" x14ac:dyDescent="0.2">
      <c r="A1449" s="20">
        <v>681</v>
      </c>
      <c r="B1449" s="21" t="s">
        <v>5227</v>
      </c>
      <c r="C1449" s="21" t="s">
        <v>4197</v>
      </c>
      <c r="D1449" s="21" t="s">
        <v>2114</v>
      </c>
      <c r="E1449" s="21" t="s">
        <v>13</v>
      </c>
      <c r="F1449" s="21" t="s">
        <v>9</v>
      </c>
      <c r="G1449" s="21" t="s">
        <v>22</v>
      </c>
      <c r="H1449" s="21" t="s">
        <v>11</v>
      </c>
      <c r="J1449" s="20">
        <v>1529</v>
      </c>
      <c r="K1449" s="22" t="s">
        <v>2116</v>
      </c>
      <c r="L1449" s="21" t="s">
        <v>24</v>
      </c>
      <c r="N1449" s="29" t="s">
        <v>7450</v>
      </c>
      <c r="O1449" s="21" t="s">
        <v>533</v>
      </c>
      <c r="P1449" s="21" t="s">
        <v>2115</v>
      </c>
      <c r="Q1449" s="21"/>
    </row>
    <row r="1450" spans="1:17" s="18" customFormat="1" ht="32" x14ac:dyDescent="0.2">
      <c r="A1450" s="20">
        <v>698</v>
      </c>
      <c r="B1450" s="21" t="s">
        <v>5544</v>
      </c>
      <c r="C1450" s="21" t="s">
        <v>4195</v>
      </c>
      <c r="D1450" s="21" t="s">
        <v>320</v>
      </c>
      <c r="E1450" s="21" t="s">
        <v>2728</v>
      </c>
      <c r="F1450" s="21" t="s">
        <v>9</v>
      </c>
      <c r="G1450" s="21" t="s">
        <v>22</v>
      </c>
      <c r="H1450" s="21" t="s">
        <v>11</v>
      </c>
      <c r="J1450" s="20">
        <v>1529</v>
      </c>
      <c r="K1450" s="22" t="s">
        <v>2730</v>
      </c>
      <c r="L1450" s="21" t="s">
        <v>24</v>
      </c>
      <c r="N1450" s="29" t="s">
        <v>7451</v>
      </c>
      <c r="O1450" s="21" t="s">
        <v>209</v>
      </c>
      <c r="P1450" s="21" t="s">
        <v>2729</v>
      </c>
      <c r="Q1450" s="21"/>
    </row>
    <row r="1451" spans="1:17" s="18" customFormat="1" ht="32" x14ac:dyDescent="0.2">
      <c r="A1451" s="20">
        <v>699</v>
      </c>
      <c r="B1451" s="21" t="s">
        <v>6485</v>
      </c>
      <c r="C1451" s="21" t="s">
        <v>4766</v>
      </c>
      <c r="D1451" s="21" t="s">
        <v>320</v>
      </c>
      <c r="E1451" s="21" t="s">
        <v>32</v>
      </c>
      <c r="F1451" s="21" t="s">
        <v>9</v>
      </c>
      <c r="G1451" s="21" t="s">
        <v>22</v>
      </c>
      <c r="H1451" s="21" t="s">
        <v>11</v>
      </c>
      <c r="J1451" s="20">
        <v>1529</v>
      </c>
      <c r="K1451" s="22" t="s">
        <v>2730</v>
      </c>
      <c r="L1451" s="21" t="s">
        <v>24</v>
      </c>
      <c r="N1451" s="29" t="s">
        <v>7452</v>
      </c>
      <c r="O1451" s="21" t="s">
        <v>2110</v>
      </c>
      <c r="P1451" s="21" t="s">
        <v>3784</v>
      </c>
      <c r="Q1451" s="21"/>
    </row>
    <row r="1452" spans="1:17" s="18" customFormat="1" ht="42" x14ac:dyDescent="0.2">
      <c r="A1452" s="20">
        <v>1029</v>
      </c>
      <c r="B1452" s="21" t="s">
        <v>4690</v>
      </c>
      <c r="C1452" s="21" t="s">
        <v>4197</v>
      </c>
      <c r="D1452" s="21" t="s">
        <v>2254</v>
      </c>
      <c r="E1452" s="21" t="s">
        <v>265</v>
      </c>
      <c r="F1452" s="21" t="s">
        <v>9</v>
      </c>
      <c r="G1452" s="21" t="s">
        <v>2255</v>
      </c>
      <c r="H1452" s="21" t="s">
        <v>47</v>
      </c>
      <c r="I1452" s="21" t="s">
        <v>432</v>
      </c>
      <c r="J1452" s="20">
        <v>1529</v>
      </c>
      <c r="K1452" s="22" t="s">
        <v>2257</v>
      </c>
      <c r="L1452" s="21" t="s">
        <v>16</v>
      </c>
      <c r="N1452" s="29" t="s">
        <v>8568</v>
      </c>
      <c r="O1452" s="21" t="s">
        <v>2258</v>
      </c>
      <c r="P1452" s="21" t="s">
        <v>2256</v>
      </c>
      <c r="Q1452" s="21"/>
    </row>
    <row r="1453" spans="1:17" s="18" customFormat="1" ht="80" x14ac:dyDescent="0.2">
      <c r="A1453" s="20">
        <v>1033</v>
      </c>
      <c r="B1453" s="21" t="s">
        <v>5503</v>
      </c>
      <c r="C1453" s="21" t="s">
        <v>4246</v>
      </c>
      <c r="D1453" s="21" t="s">
        <v>355</v>
      </c>
      <c r="E1453" s="21" t="s">
        <v>265</v>
      </c>
      <c r="F1453" s="21" t="s">
        <v>9</v>
      </c>
      <c r="G1453" s="21" t="s">
        <v>356</v>
      </c>
      <c r="H1453" s="21" t="s">
        <v>47</v>
      </c>
      <c r="I1453" s="21" t="s">
        <v>360</v>
      </c>
      <c r="J1453" s="20">
        <v>1529</v>
      </c>
      <c r="K1453" s="22" t="s">
        <v>358</v>
      </c>
      <c r="L1453" s="21" t="s">
        <v>8</v>
      </c>
      <c r="N1453" s="29" t="s">
        <v>7453</v>
      </c>
      <c r="O1453" s="21" t="s">
        <v>359</v>
      </c>
      <c r="P1453" s="21" t="s">
        <v>357</v>
      </c>
      <c r="Q1453" s="21"/>
    </row>
    <row r="1454" spans="1:17" s="18" customFormat="1" ht="32" x14ac:dyDescent="0.2">
      <c r="A1454" s="20">
        <v>656</v>
      </c>
      <c r="B1454" s="21" t="s">
        <v>6094</v>
      </c>
      <c r="C1454" s="21" t="s">
        <v>4283</v>
      </c>
      <c r="D1454" s="21" t="s">
        <v>2205</v>
      </c>
      <c r="E1454" s="21" t="s">
        <v>180</v>
      </c>
      <c r="F1454" s="21" t="s">
        <v>9</v>
      </c>
      <c r="G1454" s="21" t="s">
        <v>22</v>
      </c>
      <c r="H1454" s="21" t="s">
        <v>11</v>
      </c>
      <c r="J1454" s="20">
        <v>1529</v>
      </c>
      <c r="K1454" s="22" t="s">
        <v>2207</v>
      </c>
      <c r="L1454" s="21" t="s">
        <v>38</v>
      </c>
      <c r="N1454" s="29" t="s">
        <v>7454</v>
      </c>
      <c r="O1454" s="21" t="s">
        <v>1452</v>
      </c>
      <c r="P1454" s="21" t="s">
        <v>2206</v>
      </c>
      <c r="Q1454" s="21"/>
    </row>
    <row r="1455" spans="1:17" s="18" customFormat="1" ht="56" x14ac:dyDescent="0.2">
      <c r="A1455" s="20">
        <v>1028</v>
      </c>
      <c r="B1455" s="21" t="s">
        <v>6066</v>
      </c>
      <c r="C1455" s="21" t="s">
        <v>5352</v>
      </c>
      <c r="D1455" s="21" t="s">
        <v>2102</v>
      </c>
      <c r="E1455" s="21" t="s">
        <v>28</v>
      </c>
      <c r="F1455" s="21" t="s">
        <v>9</v>
      </c>
      <c r="G1455" s="21" t="s">
        <v>2103</v>
      </c>
      <c r="H1455" s="21" t="s">
        <v>47</v>
      </c>
      <c r="I1455" s="21" t="s">
        <v>46</v>
      </c>
      <c r="J1455" s="20">
        <v>1529</v>
      </c>
      <c r="K1455" s="22" t="s">
        <v>2105</v>
      </c>
      <c r="L1455" s="21" t="s">
        <v>8</v>
      </c>
      <c r="N1455" s="29" t="s">
        <v>7455</v>
      </c>
      <c r="O1455" s="21" t="s">
        <v>2106</v>
      </c>
      <c r="P1455" s="21" t="s">
        <v>2104</v>
      </c>
      <c r="Q1455" s="21"/>
    </row>
    <row r="1456" spans="1:17" s="18" customFormat="1" ht="168" customHeight="1" x14ac:dyDescent="0.2">
      <c r="A1456" s="20">
        <v>1144</v>
      </c>
      <c r="B1456" s="21" t="s">
        <v>6123</v>
      </c>
      <c r="C1456" s="21" t="s">
        <v>4229</v>
      </c>
      <c r="D1456" s="21" t="s">
        <v>2312</v>
      </c>
      <c r="E1456" s="21" t="s">
        <v>49</v>
      </c>
      <c r="F1456" s="21" t="s">
        <v>9</v>
      </c>
      <c r="G1456" s="21" t="s">
        <v>2313</v>
      </c>
      <c r="H1456" s="21" t="s">
        <v>47</v>
      </c>
      <c r="J1456" s="20">
        <v>1529</v>
      </c>
      <c r="K1456" s="22" t="s">
        <v>2315</v>
      </c>
      <c r="L1456" s="21" t="s">
        <v>16</v>
      </c>
      <c r="N1456" s="29" t="s">
        <v>8569</v>
      </c>
      <c r="O1456" s="21" t="s">
        <v>5504</v>
      </c>
      <c r="P1456" s="21" t="s">
        <v>2314</v>
      </c>
      <c r="Q1456" s="21"/>
    </row>
    <row r="1457" spans="1:17" s="18" customFormat="1" ht="112" x14ac:dyDescent="0.2">
      <c r="A1457" s="20">
        <v>1145</v>
      </c>
      <c r="B1457" s="21" t="s">
        <v>5505</v>
      </c>
      <c r="C1457" s="21" t="s">
        <v>4197</v>
      </c>
      <c r="D1457" s="21" t="s">
        <v>909</v>
      </c>
      <c r="E1457" s="21" t="s">
        <v>265</v>
      </c>
      <c r="F1457" s="21" t="s">
        <v>9</v>
      </c>
      <c r="G1457" s="21" t="s">
        <v>910</v>
      </c>
      <c r="H1457" s="21" t="s">
        <v>47</v>
      </c>
      <c r="I1457" s="21" t="s">
        <v>914</v>
      </c>
      <c r="J1457" s="20">
        <v>1529</v>
      </c>
      <c r="K1457" s="22" t="s">
        <v>912</v>
      </c>
      <c r="L1457" s="21" t="s">
        <v>16</v>
      </c>
      <c r="N1457" s="29" t="s">
        <v>7456</v>
      </c>
      <c r="O1457" s="21" t="s">
        <v>913</v>
      </c>
      <c r="P1457" s="21" t="s">
        <v>911</v>
      </c>
      <c r="Q1457" s="21"/>
    </row>
    <row r="1458" spans="1:17" s="18" customFormat="1" ht="32" x14ac:dyDescent="0.2">
      <c r="A1458" s="20">
        <v>637</v>
      </c>
      <c r="B1458" s="21" t="s">
        <v>6042</v>
      </c>
      <c r="C1458" s="21" t="s">
        <v>4232</v>
      </c>
      <c r="D1458" s="21" t="s">
        <v>1992</v>
      </c>
      <c r="E1458" s="21" t="s">
        <v>237</v>
      </c>
      <c r="F1458" s="21" t="s">
        <v>9</v>
      </c>
      <c r="G1458" s="21" t="s">
        <v>22</v>
      </c>
      <c r="H1458" s="21" t="s">
        <v>11</v>
      </c>
      <c r="J1458" s="20">
        <v>1529</v>
      </c>
      <c r="K1458" s="22" t="s">
        <v>1994</v>
      </c>
      <c r="L1458" s="21" t="s">
        <v>8</v>
      </c>
      <c r="N1458" s="29" t="s">
        <v>7457</v>
      </c>
      <c r="O1458" s="21" t="s">
        <v>201</v>
      </c>
      <c r="P1458" s="21" t="s">
        <v>1993</v>
      </c>
      <c r="Q1458" s="21"/>
    </row>
    <row r="1459" spans="1:17" s="18" customFormat="1" ht="32" x14ac:dyDescent="0.2">
      <c r="A1459" s="20">
        <v>646</v>
      </c>
      <c r="B1459" s="21" t="s">
        <v>6055</v>
      </c>
      <c r="C1459" s="21" t="s">
        <v>4766</v>
      </c>
      <c r="D1459" s="21" t="s">
        <v>2048</v>
      </c>
      <c r="E1459" s="21" t="s">
        <v>13</v>
      </c>
      <c r="F1459" s="21" t="s">
        <v>9</v>
      </c>
      <c r="G1459" s="21" t="s">
        <v>22</v>
      </c>
      <c r="H1459" s="21" t="s">
        <v>11</v>
      </c>
      <c r="J1459" s="20">
        <v>1529</v>
      </c>
      <c r="K1459" s="22" t="s">
        <v>2050</v>
      </c>
      <c r="L1459" s="21" t="s">
        <v>24</v>
      </c>
      <c r="N1459" s="29" t="s">
        <v>7458</v>
      </c>
      <c r="O1459" s="21" t="s">
        <v>1808</v>
      </c>
      <c r="P1459" s="21" t="s">
        <v>2049</v>
      </c>
      <c r="Q1459" s="21"/>
    </row>
    <row r="1460" spans="1:17" s="18" customFormat="1" ht="32" x14ac:dyDescent="0.2">
      <c r="A1460" s="20">
        <v>1173</v>
      </c>
      <c r="B1460" s="21" t="s">
        <v>5506</v>
      </c>
      <c r="C1460" s="21" t="s">
        <v>4197</v>
      </c>
      <c r="D1460" s="21" t="s">
        <v>985</v>
      </c>
      <c r="E1460" s="21" t="s">
        <v>108</v>
      </c>
      <c r="F1460" s="21" t="s">
        <v>9</v>
      </c>
      <c r="G1460" s="21" t="s">
        <v>986</v>
      </c>
      <c r="H1460" s="21" t="s">
        <v>47</v>
      </c>
      <c r="J1460" s="20">
        <v>1529</v>
      </c>
      <c r="L1460" s="21" t="s">
        <v>8</v>
      </c>
      <c r="N1460" s="29" t="s">
        <v>7444</v>
      </c>
      <c r="O1460" s="21" t="s">
        <v>988</v>
      </c>
      <c r="P1460" s="21" t="s">
        <v>987</v>
      </c>
      <c r="Q1460" s="21"/>
    </row>
    <row r="1461" spans="1:17" s="18" customFormat="1" ht="48" x14ac:dyDescent="0.2">
      <c r="A1461" s="20">
        <v>1174</v>
      </c>
      <c r="B1461" s="21" t="s">
        <v>5507</v>
      </c>
      <c r="C1461" s="21" t="s">
        <v>4197</v>
      </c>
      <c r="D1461" s="21" t="s">
        <v>1391</v>
      </c>
      <c r="E1461" s="21" t="s">
        <v>32</v>
      </c>
      <c r="F1461" s="21" t="s">
        <v>9</v>
      </c>
      <c r="G1461" s="21" t="s">
        <v>1392</v>
      </c>
      <c r="H1461" s="21" t="s">
        <v>47</v>
      </c>
      <c r="J1461" s="20">
        <v>1529</v>
      </c>
      <c r="L1461" s="21" t="s">
        <v>8</v>
      </c>
      <c r="N1461" s="29" t="s">
        <v>7445</v>
      </c>
      <c r="O1461" s="21" t="s">
        <v>1394</v>
      </c>
      <c r="P1461" s="21" t="s">
        <v>1393</v>
      </c>
      <c r="Q1461" s="21"/>
    </row>
    <row r="1462" spans="1:17" s="18" customFormat="1" ht="48" x14ac:dyDescent="0.2">
      <c r="A1462" s="20">
        <v>1175</v>
      </c>
      <c r="B1462" s="21" t="s">
        <v>4733</v>
      </c>
      <c r="C1462" s="21" t="s">
        <v>4195</v>
      </c>
      <c r="D1462" s="21" t="s">
        <v>4091</v>
      </c>
      <c r="E1462" s="21" t="s">
        <v>49</v>
      </c>
      <c r="F1462" s="21" t="s">
        <v>9</v>
      </c>
      <c r="G1462" s="21" t="s">
        <v>2923</v>
      </c>
      <c r="H1462" s="21" t="s">
        <v>47</v>
      </c>
      <c r="J1462" s="20">
        <v>1529</v>
      </c>
      <c r="L1462" s="21" t="s">
        <v>38</v>
      </c>
      <c r="N1462" s="29" t="s">
        <v>7446</v>
      </c>
      <c r="O1462" s="21" t="s">
        <v>4093</v>
      </c>
      <c r="P1462" s="21" t="s">
        <v>4092</v>
      </c>
      <c r="Q1462" s="21"/>
    </row>
    <row r="1463" spans="1:17" s="18" customFormat="1" ht="32" x14ac:dyDescent="0.2">
      <c r="A1463" s="20">
        <v>1176</v>
      </c>
      <c r="B1463" s="21" t="s">
        <v>5508</v>
      </c>
      <c r="C1463" s="21" t="s">
        <v>4224</v>
      </c>
      <c r="D1463" s="21" t="s">
        <v>67</v>
      </c>
      <c r="E1463" s="21" t="s">
        <v>643</v>
      </c>
      <c r="F1463" s="21" t="s">
        <v>9</v>
      </c>
      <c r="G1463" s="21" t="s">
        <v>806</v>
      </c>
      <c r="H1463" s="21" t="s">
        <v>47</v>
      </c>
      <c r="J1463" s="20">
        <v>1529</v>
      </c>
      <c r="L1463" s="21" t="s">
        <v>38</v>
      </c>
      <c r="N1463" s="29" t="s">
        <v>7447</v>
      </c>
      <c r="O1463" s="21" t="s">
        <v>1201</v>
      </c>
      <c r="P1463" s="21" t="s">
        <v>1200</v>
      </c>
      <c r="Q1463" s="21"/>
    </row>
    <row r="1464" spans="1:17" s="18" customFormat="1" ht="144" x14ac:dyDescent="0.2">
      <c r="A1464" s="20">
        <v>1262</v>
      </c>
      <c r="B1464" s="21" t="s">
        <v>4199</v>
      </c>
      <c r="C1464" s="21" t="s">
        <v>4199</v>
      </c>
      <c r="F1464" s="21" t="s">
        <v>9</v>
      </c>
      <c r="G1464" s="21" t="s">
        <v>1875</v>
      </c>
      <c r="H1464" s="21" t="s">
        <v>19</v>
      </c>
      <c r="J1464" s="20">
        <v>1529</v>
      </c>
      <c r="L1464" s="21" t="s">
        <v>38</v>
      </c>
      <c r="N1464" s="29" t="s">
        <v>7448</v>
      </c>
      <c r="O1464" s="41" t="s">
        <v>8060</v>
      </c>
      <c r="P1464" s="21" t="s">
        <v>1876</v>
      </c>
      <c r="Q1464" s="21"/>
    </row>
    <row r="1465" spans="1:17" s="18" customFormat="1" ht="112" x14ac:dyDescent="0.2">
      <c r="A1465" s="20">
        <v>1309</v>
      </c>
      <c r="B1465" s="21" t="s">
        <v>5509</v>
      </c>
      <c r="C1465" s="21" t="s">
        <v>4246</v>
      </c>
      <c r="F1465" s="21" t="s">
        <v>9</v>
      </c>
      <c r="G1465" s="21" t="s">
        <v>8222</v>
      </c>
      <c r="H1465" s="21" t="s">
        <v>11</v>
      </c>
      <c r="J1465" s="20">
        <v>1529</v>
      </c>
      <c r="L1465" s="21" t="s">
        <v>394</v>
      </c>
      <c r="N1465" s="29" t="s">
        <v>8570</v>
      </c>
      <c r="O1465" s="21" t="s">
        <v>395</v>
      </c>
      <c r="P1465" s="21" t="s">
        <v>393</v>
      </c>
      <c r="Q1465" s="21"/>
    </row>
    <row r="1466" spans="1:17" s="18" customFormat="1" ht="42" x14ac:dyDescent="0.2">
      <c r="A1466" s="20">
        <v>1679</v>
      </c>
      <c r="B1466" s="21" t="s">
        <v>5510</v>
      </c>
      <c r="C1466" s="21" t="s">
        <v>4835</v>
      </c>
      <c r="D1466" s="21" t="s">
        <v>67</v>
      </c>
      <c r="E1466" s="21" t="s">
        <v>55</v>
      </c>
      <c r="F1466" s="21" t="s">
        <v>9</v>
      </c>
      <c r="G1466" s="21" t="s">
        <v>8222</v>
      </c>
      <c r="H1466" s="21" t="s">
        <v>11</v>
      </c>
      <c r="J1466" s="20">
        <v>1529</v>
      </c>
      <c r="L1466" s="21" t="s">
        <v>24</v>
      </c>
      <c r="N1466" s="29" t="s">
        <v>8571</v>
      </c>
      <c r="O1466" s="21" t="s">
        <v>5512</v>
      </c>
      <c r="P1466" s="21" t="s">
        <v>5511</v>
      </c>
    </row>
    <row r="1467" spans="1:17" s="18" customFormat="1" ht="112" x14ac:dyDescent="0.2">
      <c r="A1467" s="20">
        <v>1784</v>
      </c>
      <c r="B1467" s="21" t="s">
        <v>5513</v>
      </c>
      <c r="C1467" s="21" t="s">
        <v>4197</v>
      </c>
      <c r="D1467" s="21" t="s">
        <v>5514</v>
      </c>
      <c r="E1467" s="21" t="s">
        <v>5890</v>
      </c>
      <c r="F1467" s="21" t="s">
        <v>9</v>
      </c>
      <c r="G1467" s="21" t="s">
        <v>6563</v>
      </c>
      <c r="H1467" s="21" t="s">
        <v>19</v>
      </c>
      <c r="J1467" s="20">
        <v>1529</v>
      </c>
      <c r="L1467" s="21" t="s">
        <v>394</v>
      </c>
      <c r="N1467" s="29" t="s">
        <v>8572</v>
      </c>
      <c r="O1467" s="39" t="s">
        <v>7991</v>
      </c>
      <c r="P1467" s="21" t="s">
        <v>5515</v>
      </c>
    </row>
    <row r="1468" spans="1:17" s="18" customFormat="1" ht="112" x14ac:dyDescent="0.2">
      <c r="A1468" s="20">
        <v>1835</v>
      </c>
      <c r="B1468" s="21" t="s">
        <v>4511</v>
      </c>
      <c r="C1468" s="21" t="s">
        <v>4197</v>
      </c>
      <c r="F1468" s="21" t="s">
        <v>9</v>
      </c>
      <c r="G1468" s="55" t="s">
        <v>8235</v>
      </c>
      <c r="H1468" s="21" t="s">
        <v>11</v>
      </c>
      <c r="J1468" s="20">
        <v>1529</v>
      </c>
      <c r="L1468" s="21" t="s">
        <v>16</v>
      </c>
      <c r="N1468" s="29" t="s">
        <v>5517</v>
      </c>
      <c r="O1468" s="21" t="s">
        <v>5518</v>
      </c>
      <c r="P1468" s="21" t="s">
        <v>5516</v>
      </c>
    </row>
    <row r="1469" spans="1:17" s="18" customFormat="1" ht="112" x14ac:dyDescent="0.2">
      <c r="A1469" s="20">
        <v>1836</v>
      </c>
      <c r="B1469" s="21" t="s">
        <v>5519</v>
      </c>
      <c r="C1469" s="21" t="s">
        <v>4195</v>
      </c>
      <c r="F1469" s="21" t="s">
        <v>9</v>
      </c>
      <c r="G1469" s="55" t="s">
        <v>8235</v>
      </c>
      <c r="H1469" s="21" t="s">
        <v>11</v>
      </c>
      <c r="J1469" s="20">
        <v>1529</v>
      </c>
      <c r="L1469" s="21" t="s">
        <v>16</v>
      </c>
      <c r="N1469" s="29" t="s">
        <v>5517</v>
      </c>
      <c r="O1469" s="21" t="s">
        <v>5518</v>
      </c>
      <c r="P1469" s="21" t="s">
        <v>5516</v>
      </c>
    </row>
    <row r="1470" spans="1:17" s="18" customFormat="1" ht="48" x14ac:dyDescent="0.2">
      <c r="A1470" s="20">
        <v>700</v>
      </c>
      <c r="B1470" s="21" t="s">
        <v>4460</v>
      </c>
      <c r="C1470" s="21" t="s">
        <v>4766</v>
      </c>
      <c r="D1470" s="21" t="s">
        <v>3082</v>
      </c>
      <c r="E1470" s="21" t="s">
        <v>298</v>
      </c>
      <c r="F1470" s="21" t="s">
        <v>9</v>
      </c>
      <c r="G1470" s="21" t="s">
        <v>22</v>
      </c>
      <c r="H1470" s="21" t="s">
        <v>11</v>
      </c>
      <c r="J1470" s="20">
        <v>1530</v>
      </c>
      <c r="K1470" s="22" t="s">
        <v>3084</v>
      </c>
      <c r="L1470" s="21" t="s">
        <v>24</v>
      </c>
      <c r="N1470" s="29" t="s">
        <v>7470</v>
      </c>
      <c r="O1470" s="21" t="s">
        <v>7471</v>
      </c>
      <c r="P1470" s="21" t="s">
        <v>3083</v>
      </c>
      <c r="Q1470" s="21"/>
    </row>
    <row r="1471" spans="1:17" s="18" customFormat="1" ht="70" x14ac:dyDescent="0.2">
      <c r="A1471" s="20">
        <v>713</v>
      </c>
      <c r="B1471" s="21" t="s">
        <v>6502</v>
      </c>
      <c r="C1471" s="21" t="s">
        <v>4592</v>
      </c>
      <c r="D1471" s="21" t="s">
        <v>663</v>
      </c>
      <c r="E1471" s="21" t="s">
        <v>28</v>
      </c>
      <c r="F1471" s="21" t="s">
        <v>9</v>
      </c>
      <c r="G1471" s="21" t="s">
        <v>22</v>
      </c>
      <c r="H1471" s="21" t="s">
        <v>11</v>
      </c>
      <c r="J1471" s="20">
        <v>1530</v>
      </c>
      <c r="K1471" s="22" t="s">
        <v>2819</v>
      </c>
      <c r="L1471" s="21" t="s">
        <v>851</v>
      </c>
      <c r="M1471" s="21" t="s">
        <v>54</v>
      </c>
      <c r="N1471" s="29" t="s">
        <v>7472</v>
      </c>
      <c r="O1471" s="21" t="s">
        <v>2179</v>
      </c>
      <c r="P1471" s="21" t="s">
        <v>3876</v>
      </c>
      <c r="Q1471" s="21"/>
    </row>
    <row r="1472" spans="1:17" s="18" customFormat="1" ht="32" x14ac:dyDescent="0.2">
      <c r="A1472" s="20">
        <v>714</v>
      </c>
      <c r="B1472" s="21" t="s">
        <v>6253</v>
      </c>
      <c r="C1472" s="21" t="s">
        <v>4283</v>
      </c>
      <c r="D1472" s="21" t="s">
        <v>191</v>
      </c>
      <c r="E1472" s="21" t="s">
        <v>2659</v>
      </c>
      <c r="F1472" s="21" t="s">
        <v>9</v>
      </c>
      <c r="G1472" s="21" t="s">
        <v>22</v>
      </c>
      <c r="H1472" s="21" t="s">
        <v>11</v>
      </c>
      <c r="J1472" s="20">
        <v>1530</v>
      </c>
      <c r="K1472" s="22" t="s">
        <v>2819</v>
      </c>
      <c r="L1472" s="21" t="s">
        <v>8</v>
      </c>
      <c r="N1472" s="29" t="s">
        <v>7473</v>
      </c>
      <c r="O1472" s="21" t="s">
        <v>2179</v>
      </c>
      <c r="P1472" s="21" t="s">
        <v>2818</v>
      </c>
      <c r="Q1472" s="21"/>
    </row>
    <row r="1473" spans="1:17" s="18" customFormat="1" ht="70" x14ac:dyDescent="0.2">
      <c r="A1473" s="20">
        <v>1030</v>
      </c>
      <c r="B1473" s="21" t="s">
        <v>5524</v>
      </c>
      <c r="C1473" s="21" t="s">
        <v>4197</v>
      </c>
      <c r="D1473" s="21" t="s">
        <v>7474</v>
      </c>
      <c r="E1473" s="21" t="s">
        <v>265</v>
      </c>
      <c r="F1473" s="21" t="s">
        <v>9</v>
      </c>
      <c r="G1473" s="21" t="s">
        <v>7475</v>
      </c>
      <c r="H1473" s="21" t="s">
        <v>19</v>
      </c>
      <c r="J1473" s="20">
        <v>1530</v>
      </c>
      <c r="K1473" s="22" t="s">
        <v>1759</v>
      </c>
      <c r="L1473" s="21" t="s">
        <v>8</v>
      </c>
      <c r="N1473" s="29" t="s">
        <v>7476</v>
      </c>
      <c r="O1473" s="21" t="s">
        <v>1760</v>
      </c>
      <c r="P1473" s="21" t="s">
        <v>1758</v>
      </c>
      <c r="Q1473" s="21"/>
    </row>
    <row r="1474" spans="1:17" s="18" customFormat="1" ht="210" x14ac:dyDescent="0.2">
      <c r="A1474" s="20">
        <v>1039</v>
      </c>
      <c r="B1474" s="21" t="s">
        <v>5530</v>
      </c>
      <c r="C1474" s="21" t="s">
        <v>4197</v>
      </c>
      <c r="D1474" s="21" t="s">
        <v>67</v>
      </c>
      <c r="E1474" s="21" t="s">
        <v>339</v>
      </c>
      <c r="F1474" s="21" t="s">
        <v>9</v>
      </c>
      <c r="G1474" s="21" t="s">
        <v>8222</v>
      </c>
      <c r="H1474" s="21" t="s">
        <v>11</v>
      </c>
      <c r="J1474" s="20">
        <v>1530</v>
      </c>
      <c r="K1474" s="22" t="s">
        <v>2909</v>
      </c>
      <c r="L1474" s="21" t="s">
        <v>8</v>
      </c>
      <c r="N1474" s="29" t="s">
        <v>8594</v>
      </c>
      <c r="O1474" s="21" t="s">
        <v>7477</v>
      </c>
      <c r="P1474" s="21" t="s">
        <v>2908</v>
      </c>
      <c r="Q1474" s="21"/>
    </row>
    <row r="1475" spans="1:17" s="18" customFormat="1" ht="48" x14ac:dyDescent="0.2">
      <c r="A1475" s="20">
        <v>715</v>
      </c>
      <c r="B1475" s="21" t="s">
        <v>5520</v>
      </c>
      <c r="C1475" s="21" t="s">
        <v>4195</v>
      </c>
      <c r="D1475" s="21" t="s">
        <v>1280</v>
      </c>
      <c r="E1475" s="21" t="s">
        <v>13</v>
      </c>
      <c r="F1475" s="21" t="s">
        <v>9</v>
      </c>
      <c r="G1475" s="21" t="s">
        <v>22</v>
      </c>
      <c r="H1475" s="21" t="s">
        <v>11</v>
      </c>
      <c r="J1475" s="20">
        <v>1530</v>
      </c>
      <c r="K1475" s="22" t="s">
        <v>1282</v>
      </c>
      <c r="L1475" s="21" t="s">
        <v>24</v>
      </c>
      <c r="N1475" s="29" t="s">
        <v>7478</v>
      </c>
      <c r="O1475" s="21" t="s">
        <v>489</v>
      </c>
      <c r="P1475" s="21" t="s">
        <v>1281</v>
      </c>
      <c r="Q1475" s="21"/>
    </row>
    <row r="1476" spans="1:17" s="18" customFormat="1" ht="70" x14ac:dyDescent="0.2">
      <c r="A1476" s="20">
        <v>1034</v>
      </c>
      <c r="B1476" s="21" t="s">
        <v>6235</v>
      </c>
      <c r="C1476" s="21" t="s">
        <v>4195</v>
      </c>
      <c r="D1476" s="21" t="s">
        <v>2762</v>
      </c>
      <c r="E1476" s="21" t="s">
        <v>307</v>
      </c>
      <c r="F1476" s="21" t="s">
        <v>9</v>
      </c>
      <c r="G1476" s="21" t="s">
        <v>2763</v>
      </c>
      <c r="H1476" s="21" t="s">
        <v>47</v>
      </c>
      <c r="I1476" s="21" t="s">
        <v>774</v>
      </c>
      <c r="J1476" s="20">
        <v>1530</v>
      </c>
      <c r="K1476" s="22" t="s">
        <v>333</v>
      </c>
      <c r="L1476" s="21" t="s">
        <v>16</v>
      </c>
      <c r="N1476" s="29" t="s">
        <v>8534</v>
      </c>
      <c r="O1476" s="21" t="s">
        <v>2765</v>
      </c>
      <c r="P1476" s="21" t="s">
        <v>2764</v>
      </c>
    </row>
    <row r="1477" spans="1:17" s="18" customFormat="1" ht="70" x14ac:dyDescent="0.2">
      <c r="A1477" s="20">
        <v>1035</v>
      </c>
      <c r="B1477" s="21" t="s">
        <v>5526</v>
      </c>
      <c r="C1477" s="21" t="s">
        <v>4246</v>
      </c>
      <c r="D1477" s="21" t="s">
        <v>331</v>
      </c>
      <c r="E1477" s="21" t="s">
        <v>265</v>
      </c>
      <c r="F1477" s="21" t="s">
        <v>9</v>
      </c>
      <c r="G1477" s="21" t="s">
        <v>7480</v>
      </c>
      <c r="H1477" s="21" t="s">
        <v>47</v>
      </c>
      <c r="I1477" s="21" t="s">
        <v>107</v>
      </c>
      <c r="J1477" s="20">
        <v>1530</v>
      </c>
      <c r="K1477" s="22" t="s">
        <v>333</v>
      </c>
      <c r="L1477" s="21" t="s">
        <v>16</v>
      </c>
      <c r="N1477" s="29" t="s">
        <v>8535</v>
      </c>
      <c r="O1477" s="21" t="s">
        <v>5527</v>
      </c>
      <c r="P1477" s="21" t="s">
        <v>332</v>
      </c>
      <c r="Q1477" s="21"/>
    </row>
    <row r="1478" spans="1:17" s="18" customFormat="1" ht="84" x14ac:dyDescent="0.2">
      <c r="A1478" s="20">
        <v>1036</v>
      </c>
      <c r="B1478" s="21" t="s">
        <v>6236</v>
      </c>
      <c r="C1478" s="21" t="s">
        <v>4262</v>
      </c>
      <c r="D1478" s="21" t="s">
        <v>7479</v>
      </c>
      <c r="E1478" s="21" t="s">
        <v>108</v>
      </c>
      <c r="F1478" s="21" t="s">
        <v>9</v>
      </c>
      <c r="G1478" s="21" t="s">
        <v>2766</v>
      </c>
      <c r="H1478" s="21" t="s">
        <v>47</v>
      </c>
      <c r="I1478" s="21" t="s">
        <v>774</v>
      </c>
      <c r="J1478" s="20">
        <v>1530</v>
      </c>
      <c r="K1478" s="22" t="s">
        <v>333</v>
      </c>
      <c r="L1478" s="21" t="s">
        <v>16</v>
      </c>
      <c r="N1478" s="29" t="s">
        <v>8536</v>
      </c>
      <c r="O1478" s="21" t="s">
        <v>2768</v>
      </c>
      <c r="P1478" s="21" t="s">
        <v>2767</v>
      </c>
      <c r="Q1478" s="21"/>
    </row>
    <row r="1479" spans="1:17" s="18" customFormat="1" ht="224" x14ac:dyDescent="0.2">
      <c r="A1479" s="20">
        <v>1060</v>
      </c>
      <c r="B1479" s="21" t="s">
        <v>5532</v>
      </c>
      <c r="C1479" s="21" t="s">
        <v>4405</v>
      </c>
      <c r="D1479" s="21" t="s">
        <v>67</v>
      </c>
      <c r="E1479" s="21" t="s">
        <v>1270</v>
      </c>
      <c r="F1479" s="21" t="s">
        <v>9</v>
      </c>
      <c r="G1479" s="21" t="s">
        <v>1271</v>
      </c>
      <c r="H1479" s="21" t="s">
        <v>1274</v>
      </c>
      <c r="I1479" s="21" t="s">
        <v>524</v>
      </c>
      <c r="J1479" s="20">
        <v>1530</v>
      </c>
      <c r="K1479" s="22" t="s">
        <v>1273</v>
      </c>
      <c r="L1479" s="21" t="s">
        <v>8</v>
      </c>
      <c r="M1479" s="21" t="s">
        <v>1175</v>
      </c>
      <c r="N1479" s="29" t="s">
        <v>8573</v>
      </c>
      <c r="O1479" s="85" t="s">
        <v>8718</v>
      </c>
      <c r="P1479" s="21" t="s">
        <v>1272</v>
      </c>
      <c r="Q1479" s="21"/>
    </row>
    <row r="1480" spans="1:17" s="18" customFormat="1" ht="56" x14ac:dyDescent="0.2">
      <c r="A1480" s="20">
        <v>1038</v>
      </c>
      <c r="B1480" s="21" t="s">
        <v>5529</v>
      </c>
      <c r="C1480" s="21" t="s">
        <v>4197</v>
      </c>
      <c r="D1480" s="21" t="s">
        <v>301</v>
      </c>
      <c r="E1480" s="21" t="s">
        <v>49</v>
      </c>
      <c r="F1480" s="21" t="s">
        <v>9</v>
      </c>
      <c r="G1480" s="21" t="s">
        <v>302</v>
      </c>
      <c r="H1480" s="21" t="s">
        <v>47</v>
      </c>
      <c r="I1480" s="21" t="s">
        <v>306</v>
      </c>
      <c r="J1480" s="20">
        <v>1530</v>
      </c>
      <c r="K1480" s="22" t="s">
        <v>304</v>
      </c>
      <c r="L1480" s="21" t="s">
        <v>8</v>
      </c>
      <c r="N1480" s="29" t="s">
        <v>7481</v>
      </c>
      <c r="O1480" s="21" t="s">
        <v>305</v>
      </c>
      <c r="P1480" s="21" t="s">
        <v>303</v>
      </c>
      <c r="Q1480" s="21"/>
    </row>
    <row r="1481" spans="1:17" s="18" customFormat="1" ht="80" x14ac:dyDescent="0.2">
      <c r="A1481" s="20">
        <v>1037</v>
      </c>
      <c r="B1481" s="21" t="s">
        <v>5528</v>
      </c>
      <c r="C1481" s="21" t="s">
        <v>4197</v>
      </c>
      <c r="D1481" s="21" t="s">
        <v>1976</v>
      </c>
      <c r="E1481" s="21" t="s">
        <v>1977</v>
      </c>
      <c r="F1481" s="21" t="s">
        <v>9</v>
      </c>
      <c r="G1481" s="21" t="s">
        <v>84</v>
      </c>
      <c r="H1481" s="21" t="s">
        <v>19</v>
      </c>
      <c r="J1481" s="20">
        <v>1530</v>
      </c>
      <c r="K1481" s="22" t="s">
        <v>1979</v>
      </c>
      <c r="L1481" s="21" t="s">
        <v>8</v>
      </c>
      <c r="N1481" s="29" t="s">
        <v>7482</v>
      </c>
      <c r="O1481" s="21" t="s">
        <v>1980</v>
      </c>
      <c r="P1481" s="21" t="s">
        <v>1978</v>
      </c>
      <c r="Q1481" s="21"/>
    </row>
    <row r="1482" spans="1:17" s="18" customFormat="1" ht="32" x14ac:dyDescent="0.2">
      <c r="A1482" s="20">
        <v>721</v>
      </c>
      <c r="B1482" s="21" t="s">
        <v>4253</v>
      </c>
      <c r="C1482" s="21" t="s">
        <v>4197</v>
      </c>
      <c r="D1482" s="21" t="s">
        <v>1016</v>
      </c>
      <c r="E1482" s="21" t="s">
        <v>174</v>
      </c>
      <c r="F1482" s="21" t="s">
        <v>9</v>
      </c>
      <c r="G1482" s="21" t="s">
        <v>22</v>
      </c>
      <c r="H1482" s="21" t="s">
        <v>11</v>
      </c>
      <c r="J1482" s="20">
        <v>1530</v>
      </c>
      <c r="K1482" s="22" t="s">
        <v>1018</v>
      </c>
      <c r="L1482" s="21" t="s">
        <v>24</v>
      </c>
      <c r="N1482" s="29" t="s">
        <v>7483</v>
      </c>
      <c r="O1482" s="21" t="s">
        <v>489</v>
      </c>
      <c r="P1482" s="21" t="s">
        <v>1017</v>
      </c>
      <c r="Q1482" s="21"/>
    </row>
    <row r="1483" spans="1:17" s="18" customFormat="1" ht="42" x14ac:dyDescent="0.2">
      <c r="A1483" s="20">
        <v>1032</v>
      </c>
      <c r="B1483" s="21" t="s">
        <v>5525</v>
      </c>
      <c r="C1483" s="21" t="s">
        <v>4195</v>
      </c>
      <c r="D1483" s="21" t="s">
        <v>1024</v>
      </c>
      <c r="F1483" s="21" t="s">
        <v>9</v>
      </c>
      <c r="G1483" s="21" t="s">
        <v>678</v>
      </c>
      <c r="H1483" s="21" t="s">
        <v>11</v>
      </c>
      <c r="J1483" s="20">
        <v>1530</v>
      </c>
      <c r="K1483" s="22" t="s">
        <v>1026</v>
      </c>
      <c r="L1483" s="21" t="s">
        <v>8</v>
      </c>
      <c r="N1483" s="29" t="s">
        <v>7484</v>
      </c>
      <c r="O1483" s="21" t="s">
        <v>1027</v>
      </c>
      <c r="P1483" s="21" t="s">
        <v>1025</v>
      </c>
      <c r="Q1483" s="21"/>
    </row>
    <row r="1484" spans="1:17" s="18" customFormat="1" ht="32" x14ac:dyDescent="0.2">
      <c r="A1484" s="20">
        <v>716</v>
      </c>
      <c r="B1484" s="21" t="s">
        <v>5521</v>
      </c>
      <c r="C1484" s="21" t="s">
        <v>4246</v>
      </c>
      <c r="D1484" s="21" t="s">
        <v>485</v>
      </c>
      <c r="E1484" s="21" t="s">
        <v>486</v>
      </c>
      <c r="F1484" s="21" t="s">
        <v>9</v>
      </c>
      <c r="G1484" s="21" t="s">
        <v>22</v>
      </c>
      <c r="H1484" s="21" t="s">
        <v>11</v>
      </c>
      <c r="J1484" s="20">
        <v>1530</v>
      </c>
      <c r="K1484" s="22" t="s">
        <v>488</v>
      </c>
      <c r="L1484" s="21" t="s">
        <v>24</v>
      </c>
      <c r="N1484" s="29" t="s">
        <v>7485</v>
      </c>
      <c r="O1484" s="21" t="s">
        <v>489</v>
      </c>
      <c r="P1484" s="21" t="s">
        <v>487</v>
      </c>
      <c r="Q1484" s="21"/>
    </row>
    <row r="1485" spans="1:17" s="18" customFormat="1" ht="42" x14ac:dyDescent="0.2">
      <c r="A1485" s="20">
        <v>730</v>
      </c>
      <c r="B1485" s="21" t="s">
        <v>5523</v>
      </c>
      <c r="C1485" s="21" t="s">
        <v>4649</v>
      </c>
      <c r="D1485" s="21" t="s">
        <v>902</v>
      </c>
      <c r="E1485" s="21" t="s">
        <v>697</v>
      </c>
      <c r="F1485" s="21" t="s">
        <v>9</v>
      </c>
      <c r="G1485" s="21" t="s">
        <v>22</v>
      </c>
      <c r="H1485" s="21" t="s">
        <v>11</v>
      </c>
      <c r="J1485" s="20">
        <v>1530</v>
      </c>
      <c r="K1485" s="22" t="s">
        <v>1137</v>
      </c>
      <c r="L1485" s="21" t="s">
        <v>851</v>
      </c>
      <c r="M1485" s="21" t="s">
        <v>514</v>
      </c>
      <c r="N1485" s="29" t="s">
        <v>7486</v>
      </c>
      <c r="O1485" s="21" t="s">
        <v>240</v>
      </c>
      <c r="P1485" s="21" t="s">
        <v>1136</v>
      </c>
      <c r="Q1485" s="21"/>
    </row>
    <row r="1486" spans="1:17" s="18" customFormat="1" ht="392" x14ac:dyDescent="0.2">
      <c r="A1486" s="20">
        <v>1177</v>
      </c>
      <c r="B1486" s="21" t="s">
        <v>5533</v>
      </c>
      <c r="C1486" s="21" t="s">
        <v>5534</v>
      </c>
      <c r="D1486" s="21" t="s">
        <v>130</v>
      </c>
      <c r="E1486" s="21" t="s">
        <v>49</v>
      </c>
      <c r="F1486" s="21" t="s">
        <v>9</v>
      </c>
      <c r="G1486" s="21" t="s">
        <v>8222</v>
      </c>
      <c r="H1486" s="21" t="s">
        <v>11</v>
      </c>
      <c r="J1486" s="20">
        <v>1530</v>
      </c>
      <c r="K1486" s="22" t="s">
        <v>825</v>
      </c>
      <c r="L1486" s="21" t="s">
        <v>16</v>
      </c>
      <c r="N1486" s="29" t="s">
        <v>8574</v>
      </c>
      <c r="O1486" s="69" t="s">
        <v>8702</v>
      </c>
      <c r="P1486" s="21" t="s">
        <v>824</v>
      </c>
      <c r="Q1486" s="21"/>
    </row>
    <row r="1487" spans="1:17" s="18" customFormat="1" ht="392" x14ac:dyDescent="0.2">
      <c r="A1487" s="20">
        <v>1178</v>
      </c>
      <c r="B1487" s="21" t="s">
        <v>6339</v>
      </c>
      <c r="C1487" s="21" t="s">
        <v>4262</v>
      </c>
      <c r="D1487" s="21" t="s">
        <v>130</v>
      </c>
      <c r="E1487" s="21" t="s">
        <v>49</v>
      </c>
      <c r="F1487" s="21" t="s">
        <v>9</v>
      </c>
      <c r="G1487" s="21" t="s">
        <v>8222</v>
      </c>
      <c r="H1487" s="21" t="s">
        <v>11</v>
      </c>
      <c r="J1487" s="20">
        <v>1530</v>
      </c>
      <c r="K1487" s="22" t="s">
        <v>825</v>
      </c>
      <c r="L1487" s="21" t="s">
        <v>16</v>
      </c>
      <c r="N1487" s="29" t="s">
        <v>8574</v>
      </c>
      <c r="O1487" s="85" t="s">
        <v>8780</v>
      </c>
      <c r="P1487" s="21" t="s">
        <v>3175</v>
      </c>
      <c r="Q1487" s="21"/>
    </row>
    <row r="1488" spans="1:17" s="18" customFormat="1" ht="112" x14ac:dyDescent="0.2">
      <c r="A1488" s="20">
        <v>1181</v>
      </c>
      <c r="B1488" s="21" t="s">
        <v>6107</v>
      </c>
      <c r="C1488" s="21" t="s">
        <v>4794</v>
      </c>
      <c r="D1488" s="21" t="s">
        <v>2243</v>
      </c>
      <c r="E1488" s="21" t="s">
        <v>265</v>
      </c>
      <c r="F1488" s="21" t="s">
        <v>9</v>
      </c>
      <c r="G1488" s="21" t="s">
        <v>5538</v>
      </c>
      <c r="H1488" s="21" t="s">
        <v>47</v>
      </c>
      <c r="J1488" s="20">
        <v>1530</v>
      </c>
      <c r="K1488" s="22" t="s">
        <v>5539</v>
      </c>
      <c r="L1488" s="21" t="s">
        <v>16</v>
      </c>
      <c r="N1488" s="29" t="s">
        <v>7487</v>
      </c>
      <c r="O1488" s="21" t="s">
        <v>5540</v>
      </c>
      <c r="P1488" s="21" t="s">
        <v>807</v>
      </c>
      <c r="Q1488" s="21"/>
    </row>
    <row r="1489" spans="1:17" s="18" customFormat="1" ht="112" x14ac:dyDescent="0.2">
      <c r="A1489" s="20">
        <v>1182</v>
      </c>
      <c r="B1489" s="21" t="s">
        <v>6107</v>
      </c>
      <c r="C1489" s="21" t="s">
        <v>4246</v>
      </c>
      <c r="D1489" s="21" t="s">
        <v>2244</v>
      </c>
      <c r="E1489" s="21" t="s">
        <v>265</v>
      </c>
      <c r="F1489" s="21" t="s">
        <v>9</v>
      </c>
      <c r="G1489" s="21" t="s">
        <v>5538</v>
      </c>
      <c r="H1489" s="21" t="s">
        <v>47</v>
      </c>
      <c r="J1489" s="20">
        <v>1530</v>
      </c>
      <c r="K1489" s="22" t="s">
        <v>5539</v>
      </c>
      <c r="L1489" s="21" t="s">
        <v>16</v>
      </c>
      <c r="N1489" s="29" t="s">
        <v>7487</v>
      </c>
      <c r="O1489" s="21" t="s">
        <v>5540</v>
      </c>
      <c r="P1489" s="21" t="s">
        <v>807</v>
      </c>
      <c r="Q1489" s="21"/>
    </row>
    <row r="1490" spans="1:17" s="18" customFormat="1" ht="84" x14ac:dyDescent="0.2">
      <c r="A1490" s="20">
        <v>1759</v>
      </c>
      <c r="B1490" s="21" t="s">
        <v>5550</v>
      </c>
      <c r="C1490" s="21" t="s">
        <v>4197</v>
      </c>
      <c r="D1490" s="21" t="s">
        <v>2942</v>
      </c>
      <c r="E1490" s="21" t="s">
        <v>265</v>
      </c>
      <c r="F1490" s="21" t="s">
        <v>9</v>
      </c>
      <c r="G1490" s="21" t="s">
        <v>22</v>
      </c>
      <c r="H1490" s="21" t="s">
        <v>11</v>
      </c>
      <c r="J1490" s="20">
        <v>1530</v>
      </c>
      <c r="K1490" s="22" t="s">
        <v>5552</v>
      </c>
      <c r="L1490" s="21" t="s">
        <v>8</v>
      </c>
      <c r="N1490" s="29" t="s">
        <v>7488</v>
      </c>
      <c r="O1490" s="21" t="s">
        <v>5553</v>
      </c>
      <c r="P1490" s="21" t="s">
        <v>5551</v>
      </c>
    </row>
    <row r="1491" spans="1:17" s="18" customFormat="1" ht="32" x14ac:dyDescent="0.2">
      <c r="A1491" s="20">
        <v>719</v>
      </c>
      <c r="B1491" s="21" t="s">
        <v>5522</v>
      </c>
      <c r="C1491" s="21" t="s">
        <v>4197</v>
      </c>
      <c r="D1491" s="21" t="s">
        <v>779</v>
      </c>
      <c r="E1491" s="21" t="s">
        <v>28</v>
      </c>
      <c r="F1491" s="21" t="s">
        <v>9</v>
      </c>
      <c r="G1491" s="21" t="s">
        <v>22</v>
      </c>
      <c r="H1491" s="21" t="s">
        <v>11</v>
      </c>
      <c r="J1491" s="20">
        <v>1530</v>
      </c>
      <c r="K1491" s="22" t="s">
        <v>3981</v>
      </c>
      <c r="L1491" s="21" t="s">
        <v>8</v>
      </c>
      <c r="M1491" s="21" t="s">
        <v>514</v>
      </c>
      <c r="N1491" s="29" t="s">
        <v>7489</v>
      </c>
      <c r="O1491" s="21" t="s">
        <v>489</v>
      </c>
      <c r="P1491" s="21" t="s">
        <v>3980</v>
      </c>
      <c r="Q1491" s="21"/>
    </row>
    <row r="1492" spans="1:17" s="18" customFormat="1" ht="48" x14ac:dyDescent="0.2">
      <c r="A1492" s="20">
        <v>720</v>
      </c>
      <c r="B1492" s="21" t="s">
        <v>5457</v>
      </c>
      <c r="C1492" s="21" t="s">
        <v>4232</v>
      </c>
      <c r="D1492" s="21" t="s">
        <v>759</v>
      </c>
      <c r="E1492" s="21" t="s">
        <v>336</v>
      </c>
      <c r="F1492" s="21" t="s">
        <v>9</v>
      </c>
      <c r="G1492" s="21" t="s">
        <v>22</v>
      </c>
      <c r="H1492" s="21" t="s">
        <v>11</v>
      </c>
      <c r="J1492" s="20">
        <v>1530</v>
      </c>
      <c r="K1492" s="22" t="s">
        <v>761</v>
      </c>
      <c r="L1492" s="21" t="s">
        <v>24</v>
      </c>
      <c r="N1492" s="29" t="s">
        <v>7490</v>
      </c>
      <c r="O1492" s="21" t="s">
        <v>489</v>
      </c>
      <c r="P1492" s="21" t="s">
        <v>760</v>
      </c>
      <c r="Q1492" s="21"/>
    </row>
    <row r="1493" spans="1:17" s="18" customFormat="1" ht="168" x14ac:dyDescent="0.2">
      <c r="A1493" s="20">
        <v>1180</v>
      </c>
      <c r="B1493" s="21" t="s">
        <v>5418</v>
      </c>
      <c r="C1493" s="21" t="s">
        <v>4283</v>
      </c>
      <c r="D1493" s="21" t="s">
        <v>1527</v>
      </c>
      <c r="E1493" s="21" t="s">
        <v>1771</v>
      </c>
      <c r="F1493" s="21" t="s">
        <v>9</v>
      </c>
      <c r="G1493" s="21" t="s">
        <v>5535</v>
      </c>
      <c r="H1493" s="21" t="s">
        <v>47</v>
      </c>
      <c r="I1493" s="21" t="s">
        <v>432</v>
      </c>
      <c r="J1493" s="20">
        <v>1530</v>
      </c>
      <c r="K1493" s="22" t="s">
        <v>5536</v>
      </c>
      <c r="L1493" s="21" t="s">
        <v>8</v>
      </c>
      <c r="N1493" s="29" t="s">
        <v>7491</v>
      </c>
      <c r="O1493" s="21" t="s">
        <v>5537</v>
      </c>
      <c r="P1493" s="21" t="s">
        <v>1772</v>
      </c>
      <c r="Q1493" s="21"/>
    </row>
    <row r="1494" spans="1:17" s="18" customFormat="1" ht="112" x14ac:dyDescent="0.2">
      <c r="A1494" s="20">
        <v>1056</v>
      </c>
      <c r="B1494" s="21" t="s">
        <v>4927</v>
      </c>
      <c r="C1494" s="21" t="s">
        <v>4195</v>
      </c>
      <c r="D1494" s="21" t="s">
        <v>782</v>
      </c>
      <c r="E1494" s="21" t="s">
        <v>49</v>
      </c>
      <c r="F1494" s="21" t="s">
        <v>9</v>
      </c>
      <c r="G1494" s="21" t="s">
        <v>783</v>
      </c>
      <c r="H1494" s="21" t="s">
        <v>47</v>
      </c>
      <c r="I1494" s="21" t="s">
        <v>432</v>
      </c>
      <c r="J1494" s="20">
        <v>1530</v>
      </c>
      <c r="K1494" s="22" t="s">
        <v>785</v>
      </c>
      <c r="L1494" s="21" t="s">
        <v>16</v>
      </c>
      <c r="N1494" s="29" t="s">
        <v>8537</v>
      </c>
      <c r="O1494" s="21" t="s">
        <v>5531</v>
      </c>
      <c r="P1494" s="21" t="s">
        <v>784</v>
      </c>
      <c r="Q1494" s="21"/>
    </row>
    <row r="1495" spans="1:17" s="18" customFormat="1" ht="196" x14ac:dyDescent="0.2">
      <c r="A1495" s="20">
        <v>1057</v>
      </c>
      <c r="B1495" s="21" t="s">
        <v>6267</v>
      </c>
      <c r="C1495" s="21" t="s">
        <v>6268</v>
      </c>
      <c r="D1495" s="21" t="s">
        <v>782</v>
      </c>
      <c r="E1495" s="21" t="s">
        <v>307</v>
      </c>
      <c r="F1495" s="21" t="s">
        <v>9</v>
      </c>
      <c r="G1495" s="21" t="s">
        <v>783</v>
      </c>
      <c r="H1495" s="21" t="s">
        <v>47</v>
      </c>
      <c r="I1495" s="21" t="s">
        <v>432</v>
      </c>
      <c r="J1495" s="20">
        <v>1530</v>
      </c>
      <c r="K1495" s="22" t="s">
        <v>785</v>
      </c>
      <c r="L1495" s="21" t="s">
        <v>16</v>
      </c>
      <c r="N1495" s="29" t="s">
        <v>8538</v>
      </c>
      <c r="O1495" s="21" t="s">
        <v>5531</v>
      </c>
      <c r="P1495" s="21" t="s">
        <v>784</v>
      </c>
      <c r="Q1495" s="21"/>
    </row>
    <row r="1496" spans="1:17" s="18" customFormat="1" ht="224" x14ac:dyDescent="0.2">
      <c r="A1496" s="20">
        <v>1310</v>
      </c>
      <c r="B1496" s="21" t="s">
        <v>4690</v>
      </c>
      <c r="C1496" s="21" t="s">
        <v>4232</v>
      </c>
      <c r="E1496" s="21" t="s">
        <v>3682</v>
      </c>
      <c r="F1496" s="21" t="s">
        <v>9</v>
      </c>
      <c r="G1496" s="21" t="s">
        <v>250</v>
      </c>
      <c r="H1496" s="21" t="s">
        <v>11</v>
      </c>
      <c r="J1496" s="20">
        <v>1530</v>
      </c>
      <c r="N1496" s="29" t="s">
        <v>7366</v>
      </c>
      <c r="O1496" s="64" t="s">
        <v>8576</v>
      </c>
      <c r="P1496" s="21" t="s">
        <v>3771</v>
      </c>
      <c r="Q1496" s="21"/>
    </row>
    <row r="1497" spans="1:17" s="18" customFormat="1" ht="42" x14ac:dyDescent="0.2">
      <c r="A1497" s="20">
        <v>1314</v>
      </c>
      <c r="B1497" s="21" t="s">
        <v>5541</v>
      </c>
      <c r="C1497" s="21" t="s">
        <v>4627</v>
      </c>
      <c r="E1497" s="21" t="s">
        <v>32</v>
      </c>
      <c r="F1497" s="21" t="s">
        <v>9</v>
      </c>
      <c r="G1497" s="21" t="s">
        <v>8222</v>
      </c>
      <c r="H1497" s="21" t="s">
        <v>11</v>
      </c>
      <c r="J1497" s="20">
        <v>1530</v>
      </c>
      <c r="L1497" s="21" t="s">
        <v>8</v>
      </c>
      <c r="M1497" s="21" t="s">
        <v>35</v>
      </c>
      <c r="N1497" s="29" t="s">
        <v>7460</v>
      </c>
      <c r="O1497" s="21" t="s">
        <v>34</v>
      </c>
      <c r="P1497" s="21" t="s">
        <v>33</v>
      </c>
      <c r="Q1497" s="21"/>
    </row>
    <row r="1498" spans="1:17" s="18" customFormat="1" ht="32" x14ac:dyDescent="0.2">
      <c r="A1498" s="20">
        <v>1316</v>
      </c>
      <c r="B1498" s="21" t="s">
        <v>5542</v>
      </c>
      <c r="C1498" s="21" t="s">
        <v>4197</v>
      </c>
      <c r="E1498" s="21" t="s">
        <v>70</v>
      </c>
      <c r="F1498" s="21" t="s">
        <v>9</v>
      </c>
      <c r="G1498" s="21" t="s">
        <v>8222</v>
      </c>
      <c r="H1498" s="21" t="s">
        <v>11</v>
      </c>
      <c r="J1498" s="20">
        <v>1530</v>
      </c>
      <c r="L1498" s="21" t="s">
        <v>38</v>
      </c>
      <c r="N1498" s="29" t="s">
        <v>7459</v>
      </c>
      <c r="O1498" s="21" t="s">
        <v>34</v>
      </c>
      <c r="P1498" s="21" t="s">
        <v>71</v>
      </c>
      <c r="Q1498" s="21"/>
    </row>
    <row r="1499" spans="1:17" s="18" customFormat="1" ht="32" x14ac:dyDescent="0.2">
      <c r="A1499" s="20">
        <v>1317</v>
      </c>
      <c r="B1499" s="21" t="s">
        <v>5543</v>
      </c>
      <c r="C1499" s="21" t="s">
        <v>5544</v>
      </c>
      <c r="D1499" s="21" t="s">
        <v>6</v>
      </c>
      <c r="F1499" s="21" t="s">
        <v>9</v>
      </c>
      <c r="G1499" s="21" t="s">
        <v>8222</v>
      </c>
      <c r="H1499" s="21" t="s">
        <v>11</v>
      </c>
      <c r="J1499" s="20">
        <v>1530</v>
      </c>
      <c r="L1499" s="21" t="s">
        <v>8</v>
      </c>
      <c r="N1499" s="29" t="s">
        <v>7461</v>
      </c>
      <c r="O1499" s="21" t="s">
        <v>34</v>
      </c>
      <c r="P1499" s="21" t="s">
        <v>72</v>
      </c>
      <c r="Q1499" s="21"/>
    </row>
    <row r="1500" spans="1:17" s="18" customFormat="1" ht="42" x14ac:dyDescent="0.2">
      <c r="A1500" s="20">
        <v>1329</v>
      </c>
      <c r="B1500" s="21" t="s">
        <v>5545</v>
      </c>
      <c r="C1500" s="21" t="s">
        <v>4197</v>
      </c>
      <c r="D1500" s="21" t="s">
        <v>6</v>
      </c>
      <c r="F1500" s="21" t="s">
        <v>9</v>
      </c>
      <c r="G1500" s="21" t="s">
        <v>8222</v>
      </c>
      <c r="H1500" s="21" t="s">
        <v>11</v>
      </c>
      <c r="J1500" s="20">
        <v>1530</v>
      </c>
      <c r="L1500" s="21" t="s">
        <v>8</v>
      </c>
      <c r="N1500" s="29" t="s">
        <v>7462</v>
      </c>
      <c r="O1500" s="21" t="s">
        <v>10</v>
      </c>
      <c r="P1500" s="21" t="s">
        <v>7</v>
      </c>
      <c r="Q1500" s="21"/>
    </row>
    <row r="1501" spans="1:17" s="18" customFormat="1" ht="42" x14ac:dyDescent="0.2">
      <c r="A1501" s="20">
        <v>1357</v>
      </c>
      <c r="B1501" s="21" t="s">
        <v>5546</v>
      </c>
      <c r="C1501" s="21" t="s">
        <v>4197</v>
      </c>
      <c r="F1501" s="21" t="s">
        <v>9</v>
      </c>
      <c r="G1501" s="21" t="s">
        <v>8222</v>
      </c>
      <c r="H1501" s="21" t="s">
        <v>11</v>
      </c>
      <c r="J1501" s="20">
        <v>1530</v>
      </c>
      <c r="L1501" s="21" t="s">
        <v>38</v>
      </c>
      <c r="M1501" s="21" t="s">
        <v>35</v>
      </c>
      <c r="N1501" s="29" t="s">
        <v>7463</v>
      </c>
      <c r="O1501" s="21" t="s">
        <v>34</v>
      </c>
      <c r="P1501" s="21" t="s">
        <v>3806</v>
      </c>
      <c r="Q1501" s="21"/>
    </row>
    <row r="1502" spans="1:17" s="18" customFormat="1" ht="32" x14ac:dyDescent="0.2">
      <c r="A1502" s="20">
        <v>1363</v>
      </c>
      <c r="B1502" s="21" t="s">
        <v>5547</v>
      </c>
      <c r="C1502" s="21" t="s">
        <v>5544</v>
      </c>
      <c r="F1502" s="21" t="s">
        <v>9</v>
      </c>
      <c r="G1502" s="21" t="s">
        <v>8222</v>
      </c>
      <c r="H1502" s="21" t="s">
        <v>11</v>
      </c>
      <c r="J1502" s="20">
        <v>1530</v>
      </c>
      <c r="L1502" s="21" t="s">
        <v>8</v>
      </c>
      <c r="N1502" s="29" t="s">
        <v>7464</v>
      </c>
      <c r="O1502" s="21" t="s">
        <v>121</v>
      </c>
      <c r="P1502" s="21" t="s">
        <v>127</v>
      </c>
      <c r="Q1502" s="21"/>
    </row>
    <row r="1503" spans="1:17" s="18" customFormat="1" ht="32" x14ac:dyDescent="0.2">
      <c r="A1503" s="20">
        <v>1366</v>
      </c>
      <c r="B1503" s="21" t="s">
        <v>5548</v>
      </c>
      <c r="C1503" s="21" t="s">
        <v>4246</v>
      </c>
      <c r="F1503" s="21" t="s">
        <v>9</v>
      </c>
      <c r="G1503" s="21" t="s">
        <v>8222</v>
      </c>
      <c r="H1503" s="21" t="s">
        <v>11</v>
      </c>
      <c r="J1503" s="20">
        <v>1530</v>
      </c>
      <c r="L1503" s="21" t="s">
        <v>8</v>
      </c>
      <c r="N1503" s="29" t="s">
        <v>7465</v>
      </c>
      <c r="O1503" s="21" t="s">
        <v>121</v>
      </c>
      <c r="P1503" s="21" t="s">
        <v>135</v>
      </c>
      <c r="Q1503" s="21"/>
    </row>
    <row r="1504" spans="1:17" s="18" customFormat="1" ht="32" x14ac:dyDescent="0.2">
      <c r="A1504" s="20">
        <v>1393</v>
      </c>
      <c r="B1504" s="21" t="s">
        <v>6093</v>
      </c>
      <c r="C1504" s="21" t="s">
        <v>4232</v>
      </c>
      <c r="F1504" s="21" t="s">
        <v>9</v>
      </c>
      <c r="G1504" s="21" t="s">
        <v>8222</v>
      </c>
      <c r="H1504" s="21" t="s">
        <v>11</v>
      </c>
      <c r="J1504" s="20">
        <v>1530</v>
      </c>
      <c r="L1504" s="21" t="s">
        <v>8</v>
      </c>
      <c r="N1504" s="29" t="s">
        <v>7466</v>
      </c>
      <c r="O1504" s="21" t="s">
        <v>121</v>
      </c>
      <c r="P1504" s="21" t="s">
        <v>2204</v>
      </c>
      <c r="Q1504" s="21"/>
    </row>
    <row r="1505" spans="1:17" s="18" customFormat="1" ht="32" x14ac:dyDescent="0.2">
      <c r="A1505" s="20">
        <v>1400</v>
      </c>
      <c r="B1505" s="21" t="s">
        <v>6172</v>
      </c>
      <c r="C1505" s="21" t="s">
        <v>4232</v>
      </c>
      <c r="F1505" s="21" t="s">
        <v>9</v>
      </c>
      <c r="G1505" s="21" t="s">
        <v>8222</v>
      </c>
      <c r="H1505" s="21" t="s">
        <v>11</v>
      </c>
      <c r="J1505" s="20">
        <v>1530</v>
      </c>
      <c r="L1505" s="21" t="s">
        <v>8</v>
      </c>
      <c r="N1505" s="29" t="s">
        <v>7467</v>
      </c>
      <c r="O1505" s="21" t="s">
        <v>121</v>
      </c>
      <c r="P1505" s="21" t="s">
        <v>2513</v>
      </c>
      <c r="Q1505" s="21"/>
    </row>
    <row r="1506" spans="1:17" s="18" customFormat="1" ht="32" x14ac:dyDescent="0.2">
      <c r="A1506" s="20">
        <v>1415</v>
      </c>
      <c r="B1506" s="21" t="s">
        <v>5549</v>
      </c>
      <c r="C1506" s="21" t="s">
        <v>4197</v>
      </c>
      <c r="F1506" s="21" t="s">
        <v>9</v>
      </c>
      <c r="G1506" s="21" t="s">
        <v>8222</v>
      </c>
      <c r="H1506" s="21" t="s">
        <v>11</v>
      </c>
      <c r="J1506" s="20">
        <v>1530</v>
      </c>
      <c r="L1506" s="21" t="s">
        <v>38</v>
      </c>
      <c r="N1506" s="29" t="s">
        <v>7468</v>
      </c>
      <c r="O1506" s="21" t="s">
        <v>121</v>
      </c>
      <c r="P1506" s="21" t="s">
        <v>3780</v>
      </c>
      <c r="Q1506" s="21"/>
    </row>
    <row r="1507" spans="1:17" s="18" customFormat="1" ht="32" x14ac:dyDescent="0.2">
      <c r="A1507" s="20">
        <v>1420</v>
      </c>
      <c r="B1507" s="21" t="s">
        <v>6530</v>
      </c>
      <c r="C1507" s="21" t="s">
        <v>4766</v>
      </c>
      <c r="F1507" s="21" t="s">
        <v>9</v>
      </c>
      <c r="G1507" s="21" t="s">
        <v>8222</v>
      </c>
      <c r="H1507" s="21" t="s">
        <v>11</v>
      </c>
      <c r="J1507" s="20">
        <v>1530</v>
      </c>
      <c r="L1507" s="21" t="s">
        <v>8</v>
      </c>
      <c r="N1507" s="29" t="s">
        <v>7469</v>
      </c>
      <c r="O1507" s="21" t="s">
        <v>121</v>
      </c>
      <c r="P1507" s="21" t="s">
        <v>4008</v>
      </c>
      <c r="Q1507" s="21"/>
    </row>
    <row r="1508" spans="1:17" s="18" customFormat="1" ht="42" x14ac:dyDescent="0.2">
      <c r="A1508" s="20">
        <v>1481</v>
      </c>
      <c r="B1508" s="21" t="s">
        <v>6503</v>
      </c>
      <c r="C1508" s="21" t="s">
        <v>4195</v>
      </c>
      <c r="D1508" s="21" t="s">
        <v>67</v>
      </c>
      <c r="E1508" s="21" t="s">
        <v>3881</v>
      </c>
      <c r="F1508" s="21" t="s">
        <v>9</v>
      </c>
      <c r="G1508" s="21" t="s">
        <v>250</v>
      </c>
      <c r="H1508" s="21" t="s">
        <v>11</v>
      </c>
      <c r="J1508" s="20">
        <v>1530</v>
      </c>
      <c r="L1508" s="21" t="s">
        <v>24</v>
      </c>
      <c r="N1508" s="29" t="s">
        <v>8577</v>
      </c>
      <c r="O1508" s="21" t="s">
        <v>3883</v>
      </c>
      <c r="P1508" s="21" t="s">
        <v>3882</v>
      </c>
    </row>
    <row r="1509" spans="1:17" s="18" customFormat="1" ht="32" x14ac:dyDescent="0.2">
      <c r="A1509" s="20">
        <v>722</v>
      </c>
      <c r="B1509" s="21" t="s">
        <v>6328</v>
      </c>
      <c r="C1509" s="21" t="s">
        <v>4195</v>
      </c>
      <c r="D1509" s="21" t="s">
        <v>191</v>
      </c>
      <c r="E1509" s="21" t="s">
        <v>286</v>
      </c>
      <c r="F1509" s="21" t="s">
        <v>9</v>
      </c>
      <c r="G1509" s="21" t="s">
        <v>22</v>
      </c>
      <c r="H1509" s="21" t="s">
        <v>11</v>
      </c>
      <c r="J1509" s="20">
        <v>1531</v>
      </c>
      <c r="K1509" s="22" t="s">
        <v>3076</v>
      </c>
      <c r="L1509" s="21" t="s">
        <v>24</v>
      </c>
      <c r="N1509" s="29" t="s">
        <v>7507</v>
      </c>
      <c r="O1509" s="21" t="s">
        <v>1135</v>
      </c>
      <c r="P1509" s="21" t="s">
        <v>3075</v>
      </c>
    </row>
    <row r="1510" spans="1:17" s="18" customFormat="1" ht="32" x14ac:dyDescent="0.2">
      <c r="A1510" s="20">
        <v>723</v>
      </c>
      <c r="B1510" s="21" t="s">
        <v>5361</v>
      </c>
      <c r="C1510" s="21" t="s">
        <v>4195</v>
      </c>
      <c r="D1510" s="21" t="s">
        <v>1132</v>
      </c>
      <c r="E1510" s="21" t="s">
        <v>108</v>
      </c>
      <c r="F1510" s="21" t="s">
        <v>9</v>
      </c>
      <c r="G1510" s="21" t="s">
        <v>22</v>
      </c>
      <c r="H1510" s="21" t="s">
        <v>11</v>
      </c>
      <c r="J1510" s="20">
        <v>1531</v>
      </c>
      <c r="K1510" s="22" t="s">
        <v>1134</v>
      </c>
      <c r="L1510" s="21" t="s">
        <v>8</v>
      </c>
      <c r="N1510" s="29" t="s">
        <v>7508</v>
      </c>
      <c r="O1510" s="21" t="s">
        <v>1135</v>
      </c>
      <c r="P1510" s="21" t="s">
        <v>1133</v>
      </c>
      <c r="Q1510" s="21"/>
    </row>
    <row r="1511" spans="1:17" s="18" customFormat="1" ht="252" x14ac:dyDescent="0.2">
      <c r="A1511" s="20">
        <v>1041</v>
      </c>
      <c r="B1511" s="21" t="s">
        <v>6100</v>
      </c>
      <c r="C1511" s="21" t="s">
        <v>4246</v>
      </c>
      <c r="D1511" s="21" t="s">
        <v>2220</v>
      </c>
      <c r="E1511" s="21" t="s">
        <v>79</v>
      </c>
      <c r="F1511" s="21" t="s">
        <v>9</v>
      </c>
      <c r="G1511" s="21" t="s">
        <v>5557</v>
      </c>
      <c r="H1511" s="21" t="s">
        <v>7624</v>
      </c>
      <c r="J1511" s="20">
        <v>1531</v>
      </c>
      <c r="K1511" s="22" t="s">
        <v>118</v>
      </c>
      <c r="L1511" s="21" t="s">
        <v>16</v>
      </c>
      <c r="N1511" s="29" t="s">
        <v>8539</v>
      </c>
      <c r="O1511" s="21" t="s">
        <v>119</v>
      </c>
      <c r="P1511" s="21" t="s">
        <v>117</v>
      </c>
    </row>
    <row r="1512" spans="1:17" s="18" customFormat="1" ht="263" customHeight="1" x14ac:dyDescent="0.2">
      <c r="A1512" s="20">
        <v>1042</v>
      </c>
      <c r="B1512" s="21" t="s">
        <v>6046</v>
      </c>
      <c r="C1512" s="21" t="s">
        <v>4246</v>
      </c>
      <c r="D1512" s="21" t="s">
        <v>2018</v>
      </c>
      <c r="E1512" s="21" t="s">
        <v>49</v>
      </c>
      <c r="F1512" s="21" t="s">
        <v>9</v>
      </c>
      <c r="G1512" s="21" t="s">
        <v>5557</v>
      </c>
      <c r="H1512" s="21" t="s">
        <v>7625</v>
      </c>
      <c r="J1512" s="20">
        <v>1531</v>
      </c>
      <c r="K1512" s="22" t="s">
        <v>118</v>
      </c>
      <c r="L1512" s="21" t="s">
        <v>16</v>
      </c>
      <c r="N1512" s="29" t="s">
        <v>8540</v>
      </c>
      <c r="O1512" s="21" t="s">
        <v>119</v>
      </c>
      <c r="P1512" s="21" t="s">
        <v>117</v>
      </c>
      <c r="Q1512" s="21"/>
    </row>
    <row r="1513" spans="1:17" s="18" customFormat="1" ht="252" x14ac:dyDescent="0.2">
      <c r="A1513" s="20">
        <v>1043</v>
      </c>
      <c r="B1513" s="21" t="s">
        <v>5558</v>
      </c>
      <c r="C1513" s="21" t="s">
        <v>4197</v>
      </c>
      <c r="D1513" s="21" t="s">
        <v>116</v>
      </c>
      <c r="E1513" s="21" t="s">
        <v>49</v>
      </c>
      <c r="F1513" s="21" t="s">
        <v>9</v>
      </c>
      <c r="G1513" s="21" t="s">
        <v>5557</v>
      </c>
      <c r="H1513" s="21" t="s">
        <v>7624</v>
      </c>
      <c r="J1513" s="20">
        <v>1531</v>
      </c>
      <c r="K1513" s="22" t="s">
        <v>118</v>
      </c>
      <c r="L1513" s="21" t="s">
        <v>16</v>
      </c>
      <c r="N1513" s="29" t="s">
        <v>8539</v>
      </c>
      <c r="O1513" s="21" t="s">
        <v>119</v>
      </c>
      <c r="P1513" s="21" t="s">
        <v>117</v>
      </c>
      <c r="Q1513" s="21"/>
    </row>
    <row r="1514" spans="1:17" s="18" customFormat="1" ht="112" x14ac:dyDescent="0.2">
      <c r="A1514" s="20">
        <v>1183</v>
      </c>
      <c r="B1514" s="21" t="s">
        <v>5566</v>
      </c>
      <c r="C1514" s="21" t="s">
        <v>5567</v>
      </c>
      <c r="D1514" s="21" t="s">
        <v>805</v>
      </c>
      <c r="E1514" s="21" t="s">
        <v>751</v>
      </c>
      <c r="F1514" s="21" t="s">
        <v>9</v>
      </c>
      <c r="G1514" s="21" t="s">
        <v>7509</v>
      </c>
      <c r="H1514" s="21" t="s">
        <v>47</v>
      </c>
      <c r="I1514" s="18" t="s">
        <v>296</v>
      </c>
      <c r="J1514" s="20">
        <v>1531</v>
      </c>
      <c r="K1514" s="22" t="s">
        <v>5569</v>
      </c>
      <c r="L1514" s="21" t="s">
        <v>16</v>
      </c>
      <c r="N1514" s="29" t="s">
        <v>8541</v>
      </c>
      <c r="O1514" s="21" t="s">
        <v>5570</v>
      </c>
      <c r="P1514" s="21" t="s">
        <v>5568</v>
      </c>
      <c r="Q1514" s="21"/>
    </row>
    <row r="1515" spans="1:17" s="18" customFormat="1" ht="42" x14ac:dyDescent="0.2">
      <c r="A1515" s="20">
        <v>724</v>
      </c>
      <c r="B1515" s="21" t="s">
        <v>6329</v>
      </c>
      <c r="C1515" s="21" t="s">
        <v>4246</v>
      </c>
      <c r="D1515" s="21" t="s">
        <v>3077</v>
      </c>
      <c r="E1515" s="21" t="s">
        <v>49</v>
      </c>
      <c r="F1515" s="21" t="s">
        <v>9</v>
      </c>
      <c r="G1515" s="21" t="s">
        <v>22</v>
      </c>
      <c r="H1515" s="21" t="s">
        <v>11</v>
      </c>
      <c r="J1515" s="20">
        <v>1531</v>
      </c>
      <c r="K1515" s="22" t="s">
        <v>3079</v>
      </c>
      <c r="L1515" s="21" t="s">
        <v>851</v>
      </c>
      <c r="M1515" s="21" t="s">
        <v>54</v>
      </c>
      <c r="N1515" s="29" t="s">
        <v>7510</v>
      </c>
      <c r="O1515" s="21" t="s">
        <v>1135</v>
      </c>
      <c r="P1515" s="21" t="s">
        <v>3078</v>
      </c>
    </row>
    <row r="1516" spans="1:17" s="18" customFormat="1" ht="84" x14ac:dyDescent="0.2">
      <c r="A1516" s="20">
        <v>1664</v>
      </c>
      <c r="B1516" s="21" t="s">
        <v>4430</v>
      </c>
      <c r="C1516" s="21" t="s">
        <v>4246</v>
      </c>
      <c r="D1516" s="21" t="s">
        <v>2114</v>
      </c>
      <c r="E1516" s="21" t="s">
        <v>13</v>
      </c>
      <c r="F1516" s="21" t="s">
        <v>9</v>
      </c>
      <c r="G1516" s="21" t="s">
        <v>5584</v>
      </c>
      <c r="H1516" s="21" t="s">
        <v>19</v>
      </c>
      <c r="J1516" s="20">
        <v>1531</v>
      </c>
      <c r="K1516" s="22" t="s">
        <v>5586</v>
      </c>
      <c r="L1516" s="21" t="s">
        <v>8</v>
      </c>
      <c r="M1516" s="21" t="s">
        <v>446</v>
      </c>
      <c r="N1516" s="29" t="s">
        <v>7511</v>
      </c>
      <c r="O1516" s="21" t="s">
        <v>5587</v>
      </c>
      <c r="P1516" s="21" t="s">
        <v>5585</v>
      </c>
    </row>
    <row r="1517" spans="1:17" s="18" customFormat="1" ht="56" x14ac:dyDescent="0.2">
      <c r="A1517" s="20">
        <v>1040</v>
      </c>
      <c r="B1517" s="21" t="s">
        <v>4434</v>
      </c>
      <c r="C1517" s="21" t="s">
        <v>4232</v>
      </c>
      <c r="D1517" s="21" t="s">
        <v>2639</v>
      </c>
      <c r="E1517" s="21" t="s">
        <v>265</v>
      </c>
      <c r="F1517" s="21" t="s">
        <v>9</v>
      </c>
      <c r="G1517" s="21" t="s">
        <v>1595</v>
      </c>
      <c r="H1517" s="21" t="s">
        <v>11</v>
      </c>
      <c r="J1517" s="20">
        <v>1531</v>
      </c>
      <c r="K1517" s="22" t="s">
        <v>2641</v>
      </c>
      <c r="L1517" s="21" t="s">
        <v>8</v>
      </c>
      <c r="N1517" s="29" t="s">
        <v>7512</v>
      </c>
      <c r="O1517" s="21" t="s">
        <v>2642</v>
      </c>
      <c r="P1517" s="21" t="s">
        <v>2640</v>
      </c>
      <c r="Q1517" s="21"/>
    </row>
    <row r="1518" spans="1:17" s="18" customFormat="1" ht="68" customHeight="1" x14ac:dyDescent="0.2">
      <c r="A1518" s="20">
        <v>1045</v>
      </c>
      <c r="B1518" s="21" t="s">
        <v>4978</v>
      </c>
      <c r="C1518" s="21" t="s">
        <v>4197</v>
      </c>
      <c r="D1518" s="21" t="s">
        <v>2334</v>
      </c>
      <c r="E1518" s="21" t="s">
        <v>108</v>
      </c>
      <c r="F1518" s="21" t="s">
        <v>9</v>
      </c>
      <c r="G1518" s="21" t="s">
        <v>786</v>
      </c>
      <c r="H1518" s="21" t="s">
        <v>47</v>
      </c>
      <c r="I1518" s="21" t="s">
        <v>432</v>
      </c>
      <c r="J1518" s="20">
        <v>1531</v>
      </c>
      <c r="K1518" s="22" t="s">
        <v>2336</v>
      </c>
      <c r="L1518" s="21" t="s">
        <v>8</v>
      </c>
      <c r="N1518" s="29" t="s">
        <v>8578</v>
      </c>
      <c r="O1518" s="21" t="s">
        <v>2337</v>
      </c>
      <c r="P1518" s="21" t="s">
        <v>2335</v>
      </c>
      <c r="Q1518" s="21"/>
    </row>
    <row r="1519" spans="1:17" s="18" customFormat="1" ht="126" x14ac:dyDescent="0.2">
      <c r="A1519" s="20">
        <v>1046</v>
      </c>
      <c r="B1519" s="21" t="s">
        <v>6465</v>
      </c>
      <c r="C1519" s="21" t="s">
        <v>4835</v>
      </c>
      <c r="D1519" s="21" t="s">
        <v>3525</v>
      </c>
      <c r="E1519" s="21" t="s">
        <v>757</v>
      </c>
      <c r="F1519" s="21" t="s">
        <v>9</v>
      </c>
      <c r="G1519" s="21" t="s">
        <v>5559</v>
      </c>
      <c r="H1519" s="21" t="s">
        <v>47</v>
      </c>
      <c r="I1519" s="21" t="s">
        <v>87</v>
      </c>
      <c r="J1519" s="20">
        <v>1531</v>
      </c>
      <c r="K1519" s="22" t="s">
        <v>3739</v>
      </c>
      <c r="L1519" s="21" t="s">
        <v>16</v>
      </c>
      <c r="N1519" s="29" t="s">
        <v>8579</v>
      </c>
      <c r="O1519" s="21" t="s">
        <v>3740</v>
      </c>
      <c r="P1519" s="21" t="s">
        <v>3738</v>
      </c>
      <c r="Q1519" s="21"/>
    </row>
    <row r="1520" spans="1:17" s="18" customFormat="1" ht="126" x14ac:dyDescent="0.2">
      <c r="A1520" s="20">
        <v>1047</v>
      </c>
      <c r="B1520" s="21" t="s">
        <v>6471</v>
      </c>
      <c r="C1520" s="21" t="s">
        <v>4283</v>
      </c>
      <c r="D1520" s="21" t="s">
        <v>663</v>
      </c>
      <c r="E1520" s="21" t="s">
        <v>757</v>
      </c>
      <c r="F1520" s="21" t="s">
        <v>9</v>
      </c>
      <c r="G1520" s="21" t="s">
        <v>5559</v>
      </c>
      <c r="H1520" s="21" t="s">
        <v>47</v>
      </c>
      <c r="I1520" s="21" t="s">
        <v>296</v>
      </c>
      <c r="J1520" s="20">
        <v>1531</v>
      </c>
      <c r="K1520" s="22" t="s">
        <v>3739</v>
      </c>
      <c r="L1520" s="21" t="s">
        <v>16</v>
      </c>
      <c r="N1520" s="29" t="s">
        <v>8579</v>
      </c>
      <c r="O1520" s="21" t="s">
        <v>3740</v>
      </c>
      <c r="P1520" s="21" t="s">
        <v>3738</v>
      </c>
      <c r="Q1520" s="21"/>
    </row>
    <row r="1521" spans="1:17" s="18" customFormat="1" ht="80" x14ac:dyDescent="0.2">
      <c r="A1521" s="20">
        <v>1184</v>
      </c>
      <c r="B1521" s="21" t="s">
        <v>5571</v>
      </c>
      <c r="C1521" s="21" t="s">
        <v>4197</v>
      </c>
      <c r="D1521" s="21" t="s">
        <v>301</v>
      </c>
      <c r="E1521" s="21" t="s">
        <v>298</v>
      </c>
      <c r="F1521" s="21" t="s">
        <v>9</v>
      </c>
      <c r="G1521" s="21" t="s">
        <v>8045</v>
      </c>
      <c r="H1521" s="21" t="s">
        <v>7626</v>
      </c>
      <c r="J1521" s="20">
        <v>1531</v>
      </c>
      <c r="K1521" s="22" t="s">
        <v>6584</v>
      </c>
      <c r="L1521" s="21" t="s">
        <v>16</v>
      </c>
      <c r="N1521" s="29" t="s">
        <v>7513</v>
      </c>
      <c r="O1521" s="21" t="s">
        <v>8046</v>
      </c>
      <c r="P1521" s="21" t="s">
        <v>1622</v>
      </c>
      <c r="Q1521" s="21"/>
    </row>
    <row r="1522" spans="1:17" s="18" customFormat="1" ht="96" x14ac:dyDescent="0.2">
      <c r="A1522" s="20">
        <v>1044</v>
      </c>
      <c r="B1522" s="21" t="s">
        <v>6407</v>
      </c>
      <c r="C1522" s="21" t="s">
        <v>4675</v>
      </c>
      <c r="D1522" s="21" t="s">
        <v>805</v>
      </c>
      <c r="E1522" s="21" t="s">
        <v>3466</v>
      </c>
      <c r="F1522" s="21" t="s">
        <v>9</v>
      </c>
      <c r="G1522" s="55" t="s">
        <v>8229</v>
      </c>
      <c r="H1522" s="21" t="s">
        <v>7624</v>
      </c>
      <c r="J1522" s="20">
        <v>1531</v>
      </c>
      <c r="K1522" s="22" t="s">
        <v>3468</v>
      </c>
      <c r="L1522" s="21" t="s">
        <v>8</v>
      </c>
      <c r="N1522" s="29" t="s">
        <v>7514</v>
      </c>
      <c r="O1522" s="21" t="s">
        <v>3469</v>
      </c>
      <c r="P1522" s="21" t="s">
        <v>3467</v>
      </c>
      <c r="Q1522" s="21"/>
    </row>
    <row r="1523" spans="1:17" s="18" customFormat="1" ht="32" x14ac:dyDescent="0.2">
      <c r="A1523" s="20">
        <v>725</v>
      </c>
      <c r="B1523" s="21" t="s">
        <v>4241</v>
      </c>
      <c r="C1523" s="21" t="s">
        <v>4310</v>
      </c>
      <c r="D1523" s="21" t="s">
        <v>3367</v>
      </c>
      <c r="E1523" s="21" t="s">
        <v>49</v>
      </c>
      <c r="F1523" s="21" t="s">
        <v>9</v>
      </c>
      <c r="G1523" s="21" t="s">
        <v>22</v>
      </c>
      <c r="H1523" s="21" t="s">
        <v>11</v>
      </c>
      <c r="J1523" s="20">
        <v>1531</v>
      </c>
      <c r="K1523" s="22" t="s">
        <v>3369</v>
      </c>
      <c r="L1523" s="21" t="s">
        <v>24</v>
      </c>
      <c r="N1523" s="29" t="s">
        <v>7515</v>
      </c>
      <c r="O1523" s="21" t="s">
        <v>1135</v>
      </c>
      <c r="P1523" s="21" t="s">
        <v>3368</v>
      </c>
      <c r="Q1523" s="21"/>
    </row>
    <row r="1524" spans="1:17" s="18" customFormat="1" ht="96" x14ac:dyDescent="0.2">
      <c r="A1524" s="20">
        <v>1049</v>
      </c>
      <c r="B1524" s="21" t="s">
        <v>5560</v>
      </c>
      <c r="C1524" s="21" t="s">
        <v>4197</v>
      </c>
      <c r="D1524" s="21" t="s">
        <v>2321</v>
      </c>
      <c r="E1524" s="21" t="s">
        <v>79</v>
      </c>
      <c r="F1524" s="21" t="s">
        <v>9</v>
      </c>
      <c r="G1524" s="21" t="s">
        <v>5561</v>
      </c>
      <c r="H1524" s="21" t="s">
        <v>7624</v>
      </c>
      <c r="J1524" s="20">
        <v>1531</v>
      </c>
      <c r="K1524" s="22" t="s">
        <v>2347</v>
      </c>
      <c r="L1524" s="21" t="s">
        <v>16</v>
      </c>
      <c r="N1524" s="29" t="s">
        <v>8580</v>
      </c>
      <c r="O1524" s="21" t="s">
        <v>2348</v>
      </c>
      <c r="P1524" s="21" t="s">
        <v>2346</v>
      </c>
      <c r="Q1524" s="21"/>
    </row>
    <row r="1525" spans="1:17" s="18" customFormat="1" ht="96" x14ac:dyDescent="0.2">
      <c r="A1525" s="20">
        <v>1050</v>
      </c>
      <c r="B1525" s="21" t="s">
        <v>6132</v>
      </c>
      <c r="C1525" s="21" t="s">
        <v>5544</v>
      </c>
      <c r="D1525" s="21" t="s">
        <v>67</v>
      </c>
      <c r="E1525" s="21" t="s">
        <v>79</v>
      </c>
      <c r="F1525" s="21" t="s">
        <v>9</v>
      </c>
      <c r="G1525" s="21" t="s">
        <v>5561</v>
      </c>
      <c r="H1525" s="21" t="s">
        <v>7624</v>
      </c>
      <c r="J1525" s="20">
        <v>1531</v>
      </c>
      <c r="K1525" s="22" t="s">
        <v>2347</v>
      </c>
      <c r="L1525" s="21" t="s">
        <v>16</v>
      </c>
      <c r="N1525" s="29" t="s">
        <v>8580</v>
      </c>
      <c r="O1525" s="21" t="s">
        <v>2348</v>
      </c>
      <c r="P1525" s="21" t="s">
        <v>2346</v>
      </c>
      <c r="Q1525" s="21"/>
    </row>
    <row r="1526" spans="1:17" s="18" customFormat="1" ht="96" x14ac:dyDescent="0.2">
      <c r="A1526" s="20">
        <v>1051</v>
      </c>
      <c r="B1526" s="21" t="s">
        <v>4978</v>
      </c>
      <c r="C1526" s="21" t="s">
        <v>4195</v>
      </c>
      <c r="D1526" s="21" t="s">
        <v>2345</v>
      </c>
      <c r="E1526" s="21" t="s">
        <v>79</v>
      </c>
      <c r="F1526" s="21" t="s">
        <v>9</v>
      </c>
      <c r="G1526" s="21" t="s">
        <v>5561</v>
      </c>
      <c r="H1526" s="21" t="s">
        <v>7624</v>
      </c>
      <c r="J1526" s="20">
        <v>1531</v>
      </c>
      <c r="K1526" s="22" t="s">
        <v>2347</v>
      </c>
      <c r="L1526" s="21" t="s">
        <v>16</v>
      </c>
      <c r="N1526" s="29" t="s">
        <v>8580</v>
      </c>
      <c r="O1526" s="21" t="s">
        <v>2348</v>
      </c>
      <c r="P1526" s="21" t="s">
        <v>2346</v>
      </c>
      <c r="Q1526" s="21"/>
    </row>
    <row r="1527" spans="1:17" s="18" customFormat="1" ht="224" x14ac:dyDescent="0.2">
      <c r="A1527" s="20">
        <v>726</v>
      </c>
      <c r="B1527" s="21" t="s">
        <v>5554</v>
      </c>
      <c r="C1527" s="21" t="s">
        <v>4197</v>
      </c>
      <c r="D1527" s="21" t="s">
        <v>3712</v>
      </c>
      <c r="E1527" s="21" t="s">
        <v>6638</v>
      </c>
      <c r="F1527" s="21" t="s">
        <v>9</v>
      </c>
      <c r="G1527" s="21" t="s">
        <v>3713</v>
      </c>
      <c r="H1527" s="21" t="s">
        <v>3498</v>
      </c>
      <c r="J1527" s="20">
        <v>1531</v>
      </c>
      <c r="K1527" s="22" t="s">
        <v>239</v>
      </c>
      <c r="L1527" s="21" t="s">
        <v>16</v>
      </c>
      <c r="N1527" s="29" t="s">
        <v>8581</v>
      </c>
      <c r="O1527" s="42" t="s">
        <v>8092</v>
      </c>
      <c r="P1527" s="21" t="s">
        <v>3714</v>
      </c>
      <c r="Q1527" s="21"/>
    </row>
    <row r="1528" spans="1:17" s="18" customFormat="1" ht="32" x14ac:dyDescent="0.2">
      <c r="A1528" s="20">
        <v>727</v>
      </c>
      <c r="B1528" s="21" t="s">
        <v>5555</v>
      </c>
      <c r="C1528" s="21" t="s">
        <v>4246</v>
      </c>
      <c r="D1528" s="21" t="s">
        <v>236</v>
      </c>
      <c r="E1528" s="21" t="s">
        <v>237</v>
      </c>
      <c r="F1528" s="21" t="s">
        <v>9</v>
      </c>
      <c r="G1528" s="21" t="s">
        <v>22</v>
      </c>
      <c r="H1528" s="21" t="s">
        <v>11</v>
      </c>
      <c r="J1528" s="20">
        <v>1531</v>
      </c>
      <c r="K1528" s="22" t="s">
        <v>239</v>
      </c>
      <c r="L1528" s="21" t="s">
        <v>8</v>
      </c>
      <c r="N1528" s="29" t="s">
        <v>7516</v>
      </c>
      <c r="O1528" s="21" t="s">
        <v>240</v>
      </c>
      <c r="P1528" s="21" t="s">
        <v>238</v>
      </c>
      <c r="Q1528" s="21"/>
    </row>
    <row r="1529" spans="1:17" s="18" customFormat="1" ht="32" x14ac:dyDescent="0.2">
      <c r="A1529" s="20">
        <v>728</v>
      </c>
      <c r="B1529" s="21" t="s">
        <v>5556</v>
      </c>
      <c r="C1529" s="21" t="s">
        <v>4197</v>
      </c>
      <c r="D1529" s="21" t="s">
        <v>569</v>
      </c>
      <c r="F1529" s="21" t="s">
        <v>9</v>
      </c>
      <c r="G1529" s="21" t="s">
        <v>22</v>
      </c>
      <c r="H1529" s="21" t="s">
        <v>11</v>
      </c>
      <c r="J1529" s="20">
        <v>1531</v>
      </c>
      <c r="K1529" s="22" t="s">
        <v>571</v>
      </c>
      <c r="L1529" s="21" t="s">
        <v>24</v>
      </c>
      <c r="N1529" s="29" t="s">
        <v>7517</v>
      </c>
      <c r="O1529" s="21" t="s">
        <v>240</v>
      </c>
      <c r="P1529" s="21" t="s">
        <v>570</v>
      </c>
      <c r="Q1529" s="21"/>
    </row>
    <row r="1530" spans="1:17" s="18" customFormat="1" ht="98" x14ac:dyDescent="0.2">
      <c r="A1530" s="20">
        <v>1058</v>
      </c>
      <c r="B1530" s="21" t="s">
        <v>4998</v>
      </c>
      <c r="C1530" s="21" t="s">
        <v>4246</v>
      </c>
      <c r="D1530" s="21" t="s">
        <v>320</v>
      </c>
      <c r="E1530" s="21" t="s">
        <v>456</v>
      </c>
      <c r="F1530" s="21" t="s">
        <v>9</v>
      </c>
      <c r="G1530" s="21" t="s">
        <v>457</v>
      </c>
      <c r="H1530" s="21" t="s">
        <v>19</v>
      </c>
      <c r="J1530" s="20">
        <v>1531</v>
      </c>
      <c r="K1530" s="22" t="s">
        <v>459</v>
      </c>
      <c r="L1530" s="21" t="s">
        <v>8</v>
      </c>
      <c r="N1530" s="29" t="s">
        <v>8582</v>
      </c>
      <c r="O1530" s="21" t="s">
        <v>460</v>
      </c>
      <c r="P1530" s="21" t="s">
        <v>458</v>
      </c>
      <c r="Q1530" s="21"/>
    </row>
    <row r="1531" spans="1:17" s="18" customFormat="1" ht="98" x14ac:dyDescent="0.2">
      <c r="A1531" s="20">
        <v>1059</v>
      </c>
      <c r="B1531" s="21" t="s">
        <v>6428</v>
      </c>
      <c r="C1531" s="21" t="s">
        <v>4592</v>
      </c>
      <c r="D1531" s="21" t="s">
        <v>320</v>
      </c>
      <c r="E1531" s="21" t="s">
        <v>456</v>
      </c>
      <c r="F1531" s="21" t="s">
        <v>9</v>
      </c>
      <c r="G1531" s="21" t="s">
        <v>457</v>
      </c>
      <c r="H1531" s="21" t="s">
        <v>19</v>
      </c>
      <c r="J1531" s="20">
        <v>1531</v>
      </c>
      <c r="K1531" s="22" t="s">
        <v>459</v>
      </c>
      <c r="L1531" s="21" t="s">
        <v>8</v>
      </c>
      <c r="M1531" s="21" t="s">
        <v>54</v>
      </c>
      <c r="N1531" s="29" t="s">
        <v>8582</v>
      </c>
      <c r="O1531" s="21" t="s">
        <v>460</v>
      </c>
      <c r="P1531" s="21" t="s">
        <v>458</v>
      </c>
      <c r="Q1531" s="21"/>
    </row>
    <row r="1532" spans="1:17" s="18" customFormat="1" ht="96" x14ac:dyDescent="0.2">
      <c r="A1532" s="20">
        <v>1189</v>
      </c>
      <c r="B1532" s="21" t="s">
        <v>5577</v>
      </c>
      <c r="C1532" s="21" t="s">
        <v>4197</v>
      </c>
      <c r="D1532" s="21" t="s">
        <v>67</v>
      </c>
      <c r="E1532" s="21" t="s">
        <v>108</v>
      </c>
      <c r="F1532" s="21" t="s">
        <v>9</v>
      </c>
      <c r="G1532" s="21" t="s">
        <v>5578</v>
      </c>
      <c r="H1532" s="21" t="s">
        <v>5574</v>
      </c>
      <c r="J1532" s="20">
        <v>1531</v>
      </c>
      <c r="K1532" s="22" t="s">
        <v>5579</v>
      </c>
      <c r="L1532" s="21" t="s">
        <v>8</v>
      </c>
      <c r="M1532" s="18" t="s">
        <v>1175</v>
      </c>
      <c r="N1532" s="29" t="s">
        <v>8583</v>
      </c>
      <c r="O1532" s="21" t="s">
        <v>5580</v>
      </c>
      <c r="P1532" s="21" t="s">
        <v>1586</v>
      </c>
      <c r="Q1532" s="21"/>
    </row>
    <row r="1533" spans="1:17" s="18" customFormat="1" ht="98" x14ac:dyDescent="0.2">
      <c r="A1533" s="20">
        <v>1048</v>
      </c>
      <c r="B1533" s="21" t="s">
        <v>6113</v>
      </c>
      <c r="C1533" s="21" t="s">
        <v>4685</v>
      </c>
      <c r="D1533" s="21" t="s">
        <v>1425</v>
      </c>
      <c r="E1533" s="21" t="s">
        <v>32</v>
      </c>
      <c r="F1533" s="21" t="s">
        <v>9</v>
      </c>
      <c r="G1533" s="21" t="s">
        <v>1426</v>
      </c>
      <c r="H1533" s="21" t="s">
        <v>19</v>
      </c>
      <c r="J1533" s="20">
        <v>1531</v>
      </c>
      <c r="K1533" s="22" t="s">
        <v>7505</v>
      </c>
      <c r="L1533" s="21" t="s">
        <v>8</v>
      </c>
      <c r="N1533" s="29" t="s">
        <v>7506</v>
      </c>
      <c r="O1533" s="21" t="s">
        <v>2726</v>
      </c>
      <c r="P1533" s="21" t="s">
        <v>2725</v>
      </c>
      <c r="Q1533" s="21"/>
    </row>
    <row r="1534" spans="1:17" s="18" customFormat="1" ht="80" x14ac:dyDescent="0.2">
      <c r="A1534" s="20">
        <v>1052</v>
      </c>
      <c r="B1534" s="21" t="s">
        <v>4608</v>
      </c>
      <c r="C1534" s="21" t="s">
        <v>5562</v>
      </c>
      <c r="D1534" s="21" t="s">
        <v>989</v>
      </c>
      <c r="E1534" s="21" t="s">
        <v>990</v>
      </c>
      <c r="F1534" s="21" t="s">
        <v>9</v>
      </c>
      <c r="G1534" s="21" t="s">
        <v>5563</v>
      </c>
      <c r="H1534" s="21" t="s">
        <v>7624</v>
      </c>
      <c r="J1534" s="20">
        <v>1531</v>
      </c>
      <c r="K1534" s="22" t="s">
        <v>992</v>
      </c>
      <c r="L1534" s="21" t="s">
        <v>16</v>
      </c>
      <c r="N1534" s="29" t="s">
        <v>8584</v>
      </c>
      <c r="O1534" s="21" t="s">
        <v>993</v>
      </c>
      <c r="P1534" s="21" t="s">
        <v>991</v>
      </c>
      <c r="Q1534" s="21"/>
    </row>
    <row r="1535" spans="1:17" s="18" customFormat="1" ht="80" x14ac:dyDescent="0.2">
      <c r="A1535" s="20">
        <v>1055</v>
      </c>
      <c r="B1535" s="21" t="s">
        <v>5989</v>
      </c>
      <c r="C1535" s="21" t="s">
        <v>4195</v>
      </c>
      <c r="D1535" s="21" t="s">
        <v>1742</v>
      </c>
      <c r="E1535" s="21" t="s">
        <v>237</v>
      </c>
      <c r="F1535" s="21" t="s">
        <v>9</v>
      </c>
      <c r="G1535" s="21" t="s">
        <v>5565</v>
      </c>
      <c r="H1535" s="21" t="s">
        <v>7624</v>
      </c>
      <c r="J1535" s="20">
        <v>1531</v>
      </c>
      <c r="K1535" s="22" t="s">
        <v>1744</v>
      </c>
      <c r="L1535" s="21" t="s">
        <v>16</v>
      </c>
      <c r="N1535" s="29" t="s">
        <v>7951</v>
      </c>
      <c r="O1535" s="21" t="s">
        <v>1745</v>
      </c>
      <c r="P1535" s="21" t="s">
        <v>1743</v>
      </c>
      <c r="Q1535" s="21"/>
    </row>
    <row r="1536" spans="1:17" s="18" customFormat="1" ht="64" x14ac:dyDescent="0.2">
      <c r="A1536" s="20">
        <v>1188</v>
      </c>
      <c r="B1536" s="21" t="s">
        <v>5572</v>
      </c>
      <c r="C1536" s="21" t="s">
        <v>4197</v>
      </c>
      <c r="D1536" s="21" t="s">
        <v>3250</v>
      </c>
      <c r="E1536" s="21" t="s">
        <v>89</v>
      </c>
      <c r="F1536" s="21" t="s">
        <v>9</v>
      </c>
      <c r="G1536" s="21" t="s">
        <v>5573</v>
      </c>
      <c r="H1536" s="21" t="s">
        <v>7624</v>
      </c>
      <c r="J1536" s="20">
        <v>1531</v>
      </c>
      <c r="K1536" s="22" t="s">
        <v>5575</v>
      </c>
      <c r="L1536" s="21" t="s">
        <v>8</v>
      </c>
      <c r="N1536" s="29" t="s">
        <v>7518</v>
      </c>
      <c r="O1536" s="21" t="s">
        <v>5576</v>
      </c>
      <c r="P1536" s="21" t="s">
        <v>3251</v>
      </c>
    </row>
    <row r="1537" spans="1:17" s="18" customFormat="1" ht="64" x14ac:dyDescent="0.2">
      <c r="A1537" s="20">
        <v>1053</v>
      </c>
      <c r="B1537" s="21" t="s">
        <v>6105</v>
      </c>
      <c r="C1537" s="21" t="s">
        <v>4195</v>
      </c>
      <c r="D1537" s="21" t="s">
        <v>2236</v>
      </c>
      <c r="E1537" s="21" t="s">
        <v>49</v>
      </c>
      <c r="F1537" s="21" t="s">
        <v>9</v>
      </c>
      <c r="G1537" s="21" t="s">
        <v>5564</v>
      </c>
      <c r="H1537" s="21" t="s">
        <v>7624</v>
      </c>
      <c r="J1537" s="20">
        <v>1531</v>
      </c>
      <c r="K1537" s="22" t="s">
        <v>2238</v>
      </c>
      <c r="L1537" s="21" t="s">
        <v>16</v>
      </c>
      <c r="N1537" s="29" t="s">
        <v>8585</v>
      </c>
      <c r="O1537" s="21" t="s">
        <v>2239</v>
      </c>
      <c r="P1537" s="21" t="s">
        <v>2237</v>
      </c>
      <c r="Q1537" s="21"/>
    </row>
    <row r="1538" spans="1:17" s="18" customFormat="1" ht="64" x14ac:dyDescent="0.2">
      <c r="A1538" s="20">
        <v>1179</v>
      </c>
      <c r="B1538" s="21" t="s">
        <v>4891</v>
      </c>
      <c r="C1538" s="21" t="s">
        <v>4246</v>
      </c>
      <c r="D1538" s="21" t="s">
        <v>1313</v>
      </c>
      <c r="E1538" s="21" t="s">
        <v>49</v>
      </c>
      <c r="F1538" s="21" t="s">
        <v>9</v>
      </c>
      <c r="G1538" s="21" t="s">
        <v>1314</v>
      </c>
      <c r="H1538" s="21" t="s">
        <v>7624</v>
      </c>
      <c r="J1538" s="20">
        <v>1531</v>
      </c>
      <c r="L1538" s="21" t="s">
        <v>38</v>
      </c>
      <c r="N1538" s="29" t="s">
        <v>7492</v>
      </c>
      <c r="O1538" s="21" t="s">
        <v>1316</v>
      </c>
      <c r="P1538" s="21" t="s">
        <v>1315</v>
      </c>
      <c r="Q1538" s="21"/>
    </row>
    <row r="1539" spans="1:17" s="18" customFormat="1" ht="126" x14ac:dyDescent="0.2">
      <c r="A1539" s="20">
        <v>1311</v>
      </c>
      <c r="B1539" s="21" t="s">
        <v>6161</v>
      </c>
      <c r="C1539" s="21" t="s">
        <v>4283</v>
      </c>
      <c r="D1539" s="21" t="s">
        <v>530</v>
      </c>
      <c r="E1539" s="21" t="s">
        <v>79</v>
      </c>
      <c r="F1539" s="21" t="s">
        <v>9</v>
      </c>
      <c r="G1539" s="21" t="s">
        <v>2473</v>
      </c>
      <c r="H1539" s="21" t="s">
        <v>263</v>
      </c>
      <c r="J1539" s="20">
        <v>1531</v>
      </c>
      <c r="L1539" s="21" t="s">
        <v>8</v>
      </c>
      <c r="M1539" s="21" t="s">
        <v>446</v>
      </c>
      <c r="N1539" s="29" t="s">
        <v>7495</v>
      </c>
      <c r="O1539" s="21" t="s">
        <v>7494</v>
      </c>
      <c r="P1539" s="21" t="s">
        <v>2474</v>
      </c>
      <c r="Q1539" s="21"/>
    </row>
    <row r="1540" spans="1:17" s="18" customFormat="1" ht="32" x14ac:dyDescent="0.2">
      <c r="A1540" s="20">
        <v>1320</v>
      </c>
      <c r="B1540" s="21" t="s">
        <v>5935</v>
      </c>
      <c r="C1540" s="21" t="s">
        <v>5026</v>
      </c>
      <c r="F1540" s="21" t="s">
        <v>9</v>
      </c>
      <c r="G1540" s="21" t="s">
        <v>8222</v>
      </c>
      <c r="H1540" s="21" t="s">
        <v>11</v>
      </c>
      <c r="J1540" s="20">
        <v>1531</v>
      </c>
      <c r="L1540" s="21" t="s">
        <v>38</v>
      </c>
      <c r="N1540" s="29" t="s">
        <v>7493</v>
      </c>
      <c r="O1540" s="21" t="s">
        <v>34</v>
      </c>
      <c r="P1540" s="21" t="s">
        <v>1543</v>
      </c>
      <c r="Q1540" s="21"/>
    </row>
    <row r="1541" spans="1:17" s="18" customFormat="1" ht="32" x14ac:dyDescent="0.2">
      <c r="A1541" s="20">
        <v>1326</v>
      </c>
      <c r="B1541" s="21" t="s">
        <v>6304</v>
      </c>
      <c r="C1541" s="21" t="s">
        <v>4224</v>
      </c>
      <c r="F1541" s="21" t="s">
        <v>9</v>
      </c>
      <c r="G1541" s="21" t="s">
        <v>8222</v>
      </c>
      <c r="H1541" s="21" t="s">
        <v>11</v>
      </c>
      <c r="J1541" s="20">
        <v>1531</v>
      </c>
      <c r="L1541" s="21" t="s">
        <v>38</v>
      </c>
      <c r="N1541" s="29" t="s">
        <v>7496</v>
      </c>
      <c r="O1541" s="21" t="s">
        <v>34</v>
      </c>
      <c r="P1541" s="21" t="s">
        <v>2986</v>
      </c>
      <c r="Q1541" s="21"/>
    </row>
    <row r="1542" spans="1:17" s="18" customFormat="1" ht="48" x14ac:dyDescent="0.2">
      <c r="A1542" s="20">
        <v>1331</v>
      </c>
      <c r="B1542" s="21" t="s">
        <v>5042</v>
      </c>
      <c r="C1542" s="21" t="s">
        <v>4197</v>
      </c>
      <c r="E1542" s="21" t="s">
        <v>108</v>
      </c>
      <c r="F1542" s="21" t="s">
        <v>9</v>
      </c>
      <c r="G1542" s="21" t="s">
        <v>8222</v>
      </c>
      <c r="H1542" s="21" t="s">
        <v>7625</v>
      </c>
      <c r="J1542" s="20">
        <v>1531</v>
      </c>
      <c r="L1542" s="21" t="s">
        <v>16</v>
      </c>
      <c r="N1542" s="29" t="s">
        <v>7497</v>
      </c>
      <c r="O1542" s="21" t="s">
        <v>34</v>
      </c>
      <c r="P1542" s="21" t="s">
        <v>128</v>
      </c>
      <c r="Q1542" s="21"/>
    </row>
    <row r="1543" spans="1:17" s="18" customFormat="1" ht="80" x14ac:dyDescent="0.2">
      <c r="A1543" s="20">
        <v>1340</v>
      </c>
      <c r="B1543" s="21" t="s">
        <v>5955</v>
      </c>
      <c r="C1543" s="21" t="s">
        <v>5544</v>
      </c>
      <c r="E1543" s="21" t="s">
        <v>347</v>
      </c>
      <c r="F1543" s="21" t="s">
        <v>9</v>
      </c>
      <c r="G1543" s="21" t="s">
        <v>8222</v>
      </c>
      <c r="H1543" s="21" t="s">
        <v>7627</v>
      </c>
      <c r="J1543" s="20">
        <v>1531</v>
      </c>
      <c r="L1543" s="21" t="s">
        <v>8</v>
      </c>
      <c r="N1543" s="29" t="s">
        <v>7498</v>
      </c>
      <c r="O1543" s="21" t="s">
        <v>34</v>
      </c>
      <c r="P1543" s="21" t="s">
        <v>1623</v>
      </c>
      <c r="Q1543" s="21"/>
    </row>
    <row r="1544" spans="1:17" s="18" customFormat="1" ht="32" x14ac:dyDescent="0.2">
      <c r="A1544" s="20">
        <v>1374</v>
      </c>
      <c r="B1544" s="21" t="s">
        <v>5581</v>
      </c>
      <c r="C1544" s="21" t="s">
        <v>4835</v>
      </c>
      <c r="F1544" s="21" t="s">
        <v>9</v>
      </c>
      <c r="G1544" s="21" t="s">
        <v>8222</v>
      </c>
      <c r="H1544" s="21" t="s">
        <v>11</v>
      </c>
      <c r="J1544" s="20">
        <v>1531</v>
      </c>
      <c r="L1544" s="21" t="s">
        <v>38</v>
      </c>
      <c r="N1544" s="29" t="s">
        <v>7499</v>
      </c>
      <c r="O1544" s="21" t="s">
        <v>121</v>
      </c>
      <c r="P1544" s="21" t="s">
        <v>565</v>
      </c>
      <c r="Q1544" s="21"/>
    </row>
    <row r="1545" spans="1:17" s="18" customFormat="1" ht="32" x14ac:dyDescent="0.2">
      <c r="A1545" s="20">
        <v>1388</v>
      </c>
      <c r="B1545" s="21" t="s">
        <v>5939</v>
      </c>
      <c r="C1545" s="21" t="s">
        <v>4232</v>
      </c>
      <c r="F1545" s="21" t="s">
        <v>9</v>
      </c>
      <c r="G1545" s="21" t="s">
        <v>8222</v>
      </c>
      <c r="H1545" s="21" t="s">
        <v>11</v>
      </c>
      <c r="J1545" s="20">
        <v>1531</v>
      </c>
      <c r="L1545" s="21" t="s">
        <v>8</v>
      </c>
      <c r="N1545" s="29" t="s">
        <v>7500</v>
      </c>
      <c r="O1545" s="21" t="s">
        <v>121</v>
      </c>
      <c r="P1545" s="21" t="s">
        <v>1568</v>
      </c>
      <c r="Q1545" s="21"/>
    </row>
    <row r="1546" spans="1:17" s="18" customFormat="1" ht="32" x14ac:dyDescent="0.2">
      <c r="A1546" s="20">
        <v>1401</v>
      </c>
      <c r="B1546" s="21" t="s">
        <v>6193</v>
      </c>
      <c r="C1546" s="21" t="s">
        <v>4195</v>
      </c>
      <c r="F1546" s="21" t="s">
        <v>9</v>
      </c>
      <c r="G1546" s="21" t="s">
        <v>8222</v>
      </c>
      <c r="H1546" s="21" t="s">
        <v>11</v>
      </c>
      <c r="J1546" s="20">
        <v>1531</v>
      </c>
      <c r="L1546" s="21" t="s">
        <v>8</v>
      </c>
      <c r="N1546" s="29" t="s">
        <v>7501</v>
      </c>
      <c r="O1546" s="21" t="s">
        <v>121</v>
      </c>
      <c r="P1546" s="21" t="s">
        <v>2607</v>
      </c>
      <c r="Q1546" s="21"/>
    </row>
    <row r="1547" spans="1:17" s="18" customFormat="1" ht="70" x14ac:dyDescent="0.2">
      <c r="A1547" s="20">
        <v>1444</v>
      </c>
      <c r="B1547" s="21" t="s">
        <v>5582</v>
      </c>
      <c r="C1547" s="21" t="s">
        <v>4197</v>
      </c>
      <c r="F1547" s="21" t="s">
        <v>9</v>
      </c>
      <c r="G1547" s="21" t="s">
        <v>793</v>
      </c>
      <c r="H1547" s="21" t="s">
        <v>19</v>
      </c>
      <c r="J1547" s="20">
        <v>1531</v>
      </c>
      <c r="L1547" s="21" t="s">
        <v>16</v>
      </c>
      <c r="N1547" s="33" t="s">
        <v>7502</v>
      </c>
      <c r="O1547" s="21" t="s">
        <v>7503</v>
      </c>
      <c r="P1547" s="21" t="s">
        <v>794</v>
      </c>
      <c r="Q1547" s="21"/>
    </row>
    <row r="1548" spans="1:17" s="18" customFormat="1" ht="98" x14ac:dyDescent="0.2">
      <c r="A1548" s="20">
        <v>1461</v>
      </c>
      <c r="B1548" s="21" t="s">
        <v>5583</v>
      </c>
      <c r="C1548" s="21" t="s">
        <v>4592</v>
      </c>
      <c r="D1548" s="21" t="s">
        <v>6</v>
      </c>
      <c r="F1548" s="21" t="s">
        <v>9</v>
      </c>
      <c r="G1548" s="21" t="s">
        <v>8222</v>
      </c>
      <c r="H1548" s="21" t="s">
        <v>11</v>
      </c>
      <c r="J1548" s="20">
        <v>1531</v>
      </c>
      <c r="L1548" s="21" t="s">
        <v>4352</v>
      </c>
      <c r="N1548" s="29" t="s">
        <v>7504</v>
      </c>
      <c r="O1548" s="21" t="s">
        <v>8001</v>
      </c>
      <c r="P1548" s="21" t="s">
        <v>141</v>
      </c>
      <c r="Q1548" s="21"/>
    </row>
    <row r="1549" spans="1:17" s="18" customFormat="1" ht="56" x14ac:dyDescent="0.2">
      <c r="A1549" s="20">
        <v>1875</v>
      </c>
      <c r="B1549" s="69" t="s">
        <v>8707</v>
      </c>
      <c r="C1549" s="69" t="s">
        <v>4405</v>
      </c>
      <c r="D1549" s="21"/>
      <c r="E1549" s="21"/>
      <c r="F1549" s="69" t="s">
        <v>9</v>
      </c>
      <c r="G1549" s="21"/>
      <c r="H1549" s="69" t="s">
        <v>11</v>
      </c>
      <c r="J1549" s="20">
        <v>1531</v>
      </c>
      <c r="K1549" s="22"/>
      <c r="L1549" s="21"/>
      <c r="N1549" s="29" t="s">
        <v>8708</v>
      </c>
      <c r="O1549" s="69" t="s">
        <v>8709</v>
      </c>
      <c r="P1549" s="69" t="s">
        <v>8710</v>
      </c>
      <c r="Q1549" s="21"/>
    </row>
    <row r="1550" spans="1:17" s="18" customFormat="1" ht="32" x14ac:dyDescent="0.2">
      <c r="A1550" s="20">
        <v>729</v>
      </c>
      <c r="B1550" s="21" t="s">
        <v>6434</v>
      </c>
      <c r="C1550" s="21" t="s">
        <v>4584</v>
      </c>
      <c r="D1550" s="21" t="s">
        <v>3601</v>
      </c>
      <c r="F1550" s="21" t="s">
        <v>9</v>
      </c>
      <c r="G1550" s="21" t="s">
        <v>22</v>
      </c>
      <c r="H1550" s="21" t="s">
        <v>11</v>
      </c>
      <c r="J1550" s="20">
        <v>1532</v>
      </c>
      <c r="K1550" s="22" t="s">
        <v>3603</v>
      </c>
      <c r="L1550" s="21" t="s">
        <v>8</v>
      </c>
      <c r="N1550" s="29" t="s">
        <v>7537</v>
      </c>
      <c r="O1550" s="21" t="s">
        <v>240</v>
      </c>
      <c r="P1550" s="21" t="s">
        <v>3602</v>
      </c>
      <c r="Q1550" s="21"/>
    </row>
    <row r="1551" spans="1:17" s="18" customFormat="1" ht="96" x14ac:dyDescent="0.2">
      <c r="A1551" s="20">
        <v>1054</v>
      </c>
      <c r="B1551" s="21" t="s">
        <v>4401</v>
      </c>
      <c r="C1551" s="21" t="s">
        <v>4195</v>
      </c>
      <c r="D1551" s="21" t="s">
        <v>1865</v>
      </c>
      <c r="E1551" s="21" t="s">
        <v>655</v>
      </c>
      <c r="F1551" s="21" t="s">
        <v>9</v>
      </c>
      <c r="G1551" s="21" t="s">
        <v>5588</v>
      </c>
      <c r="H1551" s="21" t="s">
        <v>7624</v>
      </c>
      <c r="J1551" s="20">
        <v>1532</v>
      </c>
      <c r="K1551" s="22" t="s">
        <v>1867</v>
      </c>
      <c r="L1551" s="21" t="s">
        <v>16</v>
      </c>
      <c r="N1551" s="29" t="s">
        <v>7538</v>
      </c>
      <c r="O1551" s="21" t="s">
        <v>1868</v>
      </c>
      <c r="P1551" s="21" t="s">
        <v>1866</v>
      </c>
    </row>
    <row r="1552" spans="1:17" s="18" customFormat="1" ht="32" x14ac:dyDescent="0.2">
      <c r="A1552" s="20">
        <v>732</v>
      </c>
      <c r="B1552" s="21" t="s">
        <v>5973</v>
      </c>
      <c r="C1552" s="21" t="s">
        <v>4283</v>
      </c>
      <c r="D1552" s="21" t="s">
        <v>1684</v>
      </c>
      <c r="E1552" s="21" t="s">
        <v>1270</v>
      </c>
      <c r="F1552" s="21" t="s">
        <v>9</v>
      </c>
      <c r="G1552" s="21" t="s">
        <v>22</v>
      </c>
      <c r="H1552" s="21" t="s">
        <v>11</v>
      </c>
      <c r="J1552" s="20">
        <v>1532</v>
      </c>
      <c r="K1552" s="22" t="s">
        <v>1686</v>
      </c>
      <c r="L1552" s="21" t="s">
        <v>24</v>
      </c>
      <c r="N1552" s="29" t="s">
        <v>7539</v>
      </c>
      <c r="O1552" s="21" t="s">
        <v>1584</v>
      </c>
      <c r="P1552" s="21" t="s">
        <v>1685</v>
      </c>
      <c r="Q1552" s="21"/>
    </row>
    <row r="1553" spans="1:17" s="18" customFormat="1" ht="168" x14ac:dyDescent="0.2">
      <c r="A1553" s="20">
        <v>1146</v>
      </c>
      <c r="B1553" s="21" t="s">
        <v>6533</v>
      </c>
      <c r="C1553" s="21" t="s">
        <v>4283</v>
      </c>
      <c r="D1553" s="21" t="s">
        <v>4041</v>
      </c>
      <c r="E1553" s="21" t="s">
        <v>79</v>
      </c>
      <c r="F1553" s="21" t="s">
        <v>9</v>
      </c>
      <c r="G1553" s="21" t="s">
        <v>1595</v>
      </c>
      <c r="H1553" s="21" t="s">
        <v>11</v>
      </c>
      <c r="J1553" s="20">
        <v>1532</v>
      </c>
      <c r="K1553" s="22" t="s">
        <v>4043</v>
      </c>
      <c r="L1553" s="21" t="s">
        <v>8</v>
      </c>
      <c r="N1553" s="29" t="s">
        <v>7540</v>
      </c>
      <c r="O1553" s="21" t="s">
        <v>4044</v>
      </c>
      <c r="P1553" s="21" t="s">
        <v>4042</v>
      </c>
      <c r="Q1553" s="21"/>
    </row>
    <row r="1554" spans="1:17" s="18" customFormat="1" ht="126" x14ac:dyDescent="0.2">
      <c r="A1554" s="20">
        <v>1190</v>
      </c>
      <c r="B1554" s="21" t="s">
        <v>5931</v>
      </c>
      <c r="C1554" s="21" t="s">
        <v>4283</v>
      </c>
      <c r="D1554" s="21" t="s">
        <v>1527</v>
      </c>
      <c r="E1554" s="21" t="s">
        <v>265</v>
      </c>
      <c r="F1554" s="21" t="s">
        <v>9</v>
      </c>
      <c r="G1554" s="21" t="s">
        <v>5601</v>
      </c>
      <c r="H1554" s="21" t="s">
        <v>7624</v>
      </c>
      <c r="J1554" s="20">
        <v>1532</v>
      </c>
      <c r="K1554" s="22" t="s">
        <v>5602</v>
      </c>
      <c r="L1554" s="21" t="s">
        <v>16</v>
      </c>
      <c r="N1554" s="29" t="s">
        <v>8586</v>
      </c>
      <c r="O1554" s="21" t="s">
        <v>5603</v>
      </c>
      <c r="P1554" s="21" t="s">
        <v>1528</v>
      </c>
      <c r="Q1554" s="21"/>
    </row>
    <row r="1555" spans="1:17" s="18" customFormat="1" ht="126" x14ac:dyDescent="0.2">
      <c r="A1555" s="20">
        <v>1191</v>
      </c>
      <c r="B1555" s="21" t="s">
        <v>6404</v>
      </c>
      <c r="C1555" s="21" t="s">
        <v>4232</v>
      </c>
      <c r="D1555" s="21" t="s">
        <v>1527</v>
      </c>
      <c r="E1555" s="21" t="s">
        <v>265</v>
      </c>
      <c r="F1555" s="21" t="s">
        <v>9</v>
      </c>
      <c r="G1555" s="21" t="s">
        <v>5604</v>
      </c>
      <c r="H1555" s="21" t="s">
        <v>7624</v>
      </c>
      <c r="J1555" s="20">
        <v>1532</v>
      </c>
      <c r="K1555" s="22" t="s">
        <v>5602</v>
      </c>
      <c r="L1555" s="21" t="s">
        <v>38</v>
      </c>
      <c r="N1555" s="29" t="s">
        <v>8586</v>
      </c>
      <c r="O1555" s="21" t="s">
        <v>5603</v>
      </c>
      <c r="P1555" s="21" t="s">
        <v>5605</v>
      </c>
      <c r="Q1555" s="21"/>
    </row>
    <row r="1556" spans="1:17" s="18" customFormat="1" ht="48" x14ac:dyDescent="0.2">
      <c r="A1556" s="20">
        <v>733</v>
      </c>
      <c r="B1556" s="21" t="s">
        <v>6083</v>
      </c>
      <c r="C1556" s="21" t="s">
        <v>4627</v>
      </c>
      <c r="D1556" s="21" t="s">
        <v>2173</v>
      </c>
      <c r="E1556" s="21" t="s">
        <v>265</v>
      </c>
      <c r="F1556" s="21" t="s">
        <v>9</v>
      </c>
      <c r="G1556" s="21" t="s">
        <v>22</v>
      </c>
      <c r="H1556" s="21" t="s">
        <v>11</v>
      </c>
      <c r="J1556" s="20">
        <v>1532</v>
      </c>
      <c r="K1556" s="22" t="s">
        <v>2175</v>
      </c>
      <c r="L1556" s="21" t="s">
        <v>24</v>
      </c>
      <c r="N1556" s="29" t="s">
        <v>7541</v>
      </c>
      <c r="O1556" s="21" t="s">
        <v>1584</v>
      </c>
      <c r="P1556" s="21" t="s">
        <v>2174</v>
      </c>
      <c r="Q1556" s="21"/>
    </row>
    <row r="1557" spans="1:17" s="18" customFormat="1" ht="294" x14ac:dyDescent="0.2">
      <c r="A1557" s="20">
        <v>1061</v>
      </c>
      <c r="B1557" s="21" t="s">
        <v>6394</v>
      </c>
      <c r="C1557" s="21" t="s">
        <v>4232</v>
      </c>
      <c r="D1557" s="21" t="s">
        <v>67</v>
      </c>
      <c r="E1557" s="21" t="s">
        <v>841</v>
      </c>
      <c r="F1557" s="21" t="s">
        <v>9</v>
      </c>
      <c r="G1557" s="21" t="s">
        <v>8222</v>
      </c>
      <c r="H1557" s="21" t="s">
        <v>11</v>
      </c>
      <c r="J1557" s="20">
        <v>1532</v>
      </c>
      <c r="K1557" s="22" t="s">
        <v>577</v>
      </c>
      <c r="L1557" s="21" t="s">
        <v>8</v>
      </c>
      <c r="M1557" s="21" t="s">
        <v>54</v>
      </c>
      <c r="N1557" s="29" t="s">
        <v>8587</v>
      </c>
      <c r="O1557" s="85" t="s">
        <v>8786</v>
      </c>
      <c r="P1557" s="21" t="s">
        <v>576</v>
      </c>
      <c r="Q1557" s="21"/>
    </row>
    <row r="1558" spans="1:17" s="18" customFormat="1" ht="294" x14ac:dyDescent="0.2">
      <c r="A1558" s="20">
        <v>1062</v>
      </c>
      <c r="B1558" s="21" t="s">
        <v>6394</v>
      </c>
      <c r="C1558" s="21" t="s">
        <v>4283</v>
      </c>
      <c r="D1558" s="21" t="s">
        <v>67</v>
      </c>
      <c r="E1558" s="21" t="s">
        <v>79</v>
      </c>
      <c r="F1558" s="21" t="s">
        <v>9</v>
      </c>
      <c r="G1558" s="21" t="s">
        <v>8222</v>
      </c>
      <c r="H1558" s="21" t="s">
        <v>11</v>
      </c>
      <c r="J1558" s="20">
        <v>1532</v>
      </c>
      <c r="K1558" s="22" t="s">
        <v>577</v>
      </c>
      <c r="L1558" s="21" t="s">
        <v>8</v>
      </c>
      <c r="M1558" s="21" t="s">
        <v>54</v>
      </c>
      <c r="N1558" s="29" t="s">
        <v>8587</v>
      </c>
      <c r="O1558" s="85" t="s">
        <v>8786</v>
      </c>
      <c r="P1558" s="21" t="s">
        <v>576</v>
      </c>
      <c r="Q1558" s="21"/>
    </row>
    <row r="1559" spans="1:17" s="18" customFormat="1" ht="294" x14ac:dyDescent="0.2">
      <c r="A1559" s="20">
        <v>1063</v>
      </c>
      <c r="B1559" s="21" t="s">
        <v>6394</v>
      </c>
      <c r="C1559" s="21" t="s">
        <v>4973</v>
      </c>
      <c r="D1559" s="21" t="s">
        <v>67</v>
      </c>
      <c r="E1559" s="21" t="s">
        <v>79</v>
      </c>
      <c r="F1559" s="21" t="s">
        <v>9</v>
      </c>
      <c r="G1559" s="21" t="s">
        <v>8222</v>
      </c>
      <c r="H1559" s="21" t="s">
        <v>11</v>
      </c>
      <c r="J1559" s="20">
        <v>1532</v>
      </c>
      <c r="K1559" s="22" t="s">
        <v>577</v>
      </c>
      <c r="L1559" s="21" t="s">
        <v>8</v>
      </c>
      <c r="N1559" s="29" t="s">
        <v>8587</v>
      </c>
      <c r="O1559" s="85" t="s">
        <v>8786</v>
      </c>
      <c r="P1559" s="21" t="s">
        <v>576</v>
      </c>
      <c r="Q1559" s="21"/>
    </row>
    <row r="1560" spans="1:17" s="18" customFormat="1" ht="252" x14ac:dyDescent="0.2">
      <c r="A1560" s="20">
        <v>1064</v>
      </c>
      <c r="B1560" s="21" t="s">
        <v>5960</v>
      </c>
      <c r="C1560" s="21" t="s">
        <v>4854</v>
      </c>
      <c r="D1560" s="21" t="s">
        <v>67</v>
      </c>
      <c r="E1560" s="21" t="s">
        <v>49</v>
      </c>
      <c r="F1560" s="21" t="s">
        <v>9</v>
      </c>
      <c r="G1560" s="21" t="s">
        <v>8222</v>
      </c>
      <c r="H1560" s="21" t="s">
        <v>11</v>
      </c>
      <c r="J1560" s="20">
        <v>1532</v>
      </c>
      <c r="K1560" s="22" t="s">
        <v>577</v>
      </c>
      <c r="L1560" s="21" t="s">
        <v>8</v>
      </c>
      <c r="M1560" s="21" t="s">
        <v>54</v>
      </c>
      <c r="N1560" s="29" t="s">
        <v>8588</v>
      </c>
      <c r="O1560" s="21" t="s">
        <v>7542</v>
      </c>
      <c r="P1560" s="21" t="s">
        <v>576</v>
      </c>
      <c r="Q1560" s="21"/>
    </row>
    <row r="1561" spans="1:17" s="18" customFormat="1" ht="252" x14ac:dyDescent="0.2">
      <c r="A1561" s="20">
        <v>1065</v>
      </c>
      <c r="B1561" s="21" t="s">
        <v>6539</v>
      </c>
      <c r="C1561" s="21" t="s">
        <v>4232</v>
      </c>
      <c r="D1561" s="21" t="s">
        <v>67</v>
      </c>
      <c r="E1561" s="21" t="s">
        <v>49</v>
      </c>
      <c r="F1561" s="21" t="s">
        <v>9</v>
      </c>
      <c r="G1561" s="21" t="s">
        <v>8222</v>
      </c>
      <c r="H1561" s="21" t="s">
        <v>11</v>
      </c>
      <c r="J1561" s="20">
        <v>1532</v>
      </c>
      <c r="K1561" s="22" t="s">
        <v>577</v>
      </c>
      <c r="L1561" s="21" t="s">
        <v>8</v>
      </c>
      <c r="M1561" s="21" t="s">
        <v>54</v>
      </c>
      <c r="N1561" s="29" t="s">
        <v>8588</v>
      </c>
      <c r="O1561" s="21" t="s">
        <v>7542</v>
      </c>
      <c r="P1561" s="21" t="s">
        <v>576</v>
      </c>
      <c r="Q1561" s="21"/>
    </row>
    <row r="1562" spans="1:17" s="18" customFormat="1" ht="252" x14ac:dyDescent="0.2">
      <c r="A1562" s="20">
        <v>1066</v>
      </c>
      <c r="B1562" s="21" t="s">
        <v>5589</v>
      </c>
      <c r="C1562" s="21" t="s">
        <v>4195</v>
      </c>
      <c r="D1562" s="21" t="s">
        <v>67</v>
      </c>
      <c r="E1562" s="21" t="s">
        <v>49</v>
      </c>
      <c r="F1562" s="21" t="s">
        <v>9</v>
      </c>
      <c r="G1562" s="21" t="s">
        <v>8222</v>
      </c>
      <c r="H1562" s="21" t="s">
        <v>11</v>
      </c>
      <c r="J1562" s="20">
        <v>1532</v>
      </c>
      <c r="K1562" s="22" t="s">
        <v>577</v>
      </c>
      <c r="L1562" s="21" t="s">
        <v>8</v>
      </c>
      <c r="M1562" s="21" t="s">
        <v>54</v>
      </c>
      <c r="N1562" s="29" t="s">
        <v>8588</v>
      </c>
      <c r="O1562" s="21" t="s">
        <v>7542</v>
      </c>
      <c r="P1562" s="21" t="s">
        <v>576</v>
      </c>
      <c r="Q1562" s="21"/>
    </row>
    <row r="1563" spans="1:17" s="18" customFormat="1" ht="252" x14ac:dyDescent="0.2">
      <c r="A1563" s="20">
        <v>1067</v>
      </c>
      <c r="B1563" s="21" t="s">
        <v>5829</v>
      </c>
      <c r="C1563" s="21" t="s">
        <v>6136</v>
      </c>
      <c r="D1563" s="21" t="s">
        <v>67</v>
      </c>
      <c r="E1563" s="21" t="s">
        <v>49</v>
      </c>
      <c r="F1563" s="21" t="s">
        <v>9</v>
      </c>
      <c r="G1563" s="21" t="s">
        <v>8222</v>
      </c>
      <c r="H1563" s="21" t="s">
        <v>11</v>
      </c>
      <c r="J1563" s="20">
        <v>1532</v>
      </c>
      <c r="K1563" s="22" t="s">
        <v>577</v>
      </c>
      <c r="L1563" s="21" t="s">
        <v>8</v>
      </c>
      <c r="M1563" s="21" t="s">
        <v>54</v>
      </c>
      <c r="N1563" s="29" t="s">
        <v>8588</v>
      </c>
      <c r="O1563" s="21" t="s">
        <v>7542</v>
      </c>
      <c r="P1563" s="21" t="s">
        <v>576</v>
      </c>
      <c r="Q1563" s="21"/>
    </row>
    <row r="1564" spans="1:17" s="18" customFormat="1" ht="112" x14ac:dyDescent="0.2">
      <c r="A1564" s="20">
        <v>1187</v>
      </c>
      <c r="B1564" s="21" t="s">
        <v>4241</v>
      </c>
      <c r="C1564" s="21" t="s">
        <v>6386</v>
      </c>
      <c r="D1564" s="21" t="s">
        <v>3352</v>
      </c>
      <c r="E1564" s="21" t="s">
        <v>2799</v>
      </c>
      <c r="F1564" s="21" t="s">
        <v>335</v>
      </c>
      <c r="G1564" s="21" t="s">
        <v>5597</v>
      </c>
      <c r="H1564" s="21" t="s">
        <v>7624</v>
      </c>
      <c r="J1564" s="20">
        <v>1532</v>
      </c>
      <c r="K1564" s="22" t="s">
        <v>5598</v>
      </c>
      <c r="L1564" s="21" t="s">
        <v>8</v>
      </c>
      <c r="M1564" s="21" t="s">
        <v>5599</v>
      </c>
      <c r="N1564" s="29" t="s">
        <v>7543</v>
      </c>
      <c r="O1564" s="21" t="s">
        <v>5600</v>
      </c>
      <c r="P1564" s="21" t="s">
        <v>3353</v>
      </c>
      <c r="Q1564" s="21"/>
    </row>
    <row r="1565" spans="1:17" s="18" customFormat="1" ht="80" x14ac:dyDescent="0.2">
      <c r="A1565" s="20">
        <v>1185</v>
      </c>
      <c r="B1565" s="21" t="s">
        <v>6541</v>
      </c>
      <c r="C1565" s="21" t="s">
        <v>4835</v>
      </c>
      <c r="D1565" s="21" t="s">
        <v>4073</v>
      </c>
      <c r="E1565" s="21" t="s">
        <v>237</v>
      </c>
      <c r="F1565" s="21" t="s">
        <v>9</v>
      </c>
      <c r="G1565" s="21" t="s">
        <v>5591</v>
      </c>
      <c r="H1565" s="21" t="s">
        <v>7624</v>
      </c>
      <c r="J1565" s="20">
        <v>1532</v>
      </c>
      <c r="K1565" s="22" t="s">
        <v>5592</v>
      </c>
      <c r="L1565" s="21" t="s">
        <v>16</v>
      </c>
      <c r="N1565" s="29" t="s">
        <v>7544</v>
      </c>
      <c r="O1565" s="21" t="s">
        <v>5593</v>
      </c>
      <c r="P1565" s="21" t="s">
        <v>4074</v>
      </c>
      <c r="Q1565" s="21"/>
    </row>
    <row r="1566" spans="1:17" s="18" customFormat="1" ht="42" x14ac:dyDescent="0.2">
      <c r="A1566" s="20">
        <v>1386</v>
      </c>
      <c r="B1566" s="21" t="s">
        <v>5642</v>
      </c>
      <c r="C1566" s="21" t="s">
        <v>4973</v>
      </c>
      <c r="F1566" s="21" t="s">
        <v>9</v>
      </c>
      <c r="G1566" s="21" t="s">
        <v>8222</v>
      </c>
      <c r="H1566" s="21" t="s">
        <v>11</v>
      </c>
      <c r="J1566" s="20">
        <v>1532</v>
      </c>
      <c r="K1566" s="67" t="s">
        <v>8678</v>
      </c>
      <c r="L1566" s="21" t="s">
        <v>8</v>
      </c>
      <c r="M1566" s="21" t="s">
        <v>446</v>
      </c>
      <c r="N1566" s="29" t="s">
        <v>7529</v>
      </c>
      <c r="O1566" s="21" t="s">
        <v>121</v>
      </c>
      <c r="P1566" s="21" t="s">
        <v>1350</v>
      </c>
      <c r="Q1566" s="21"/>
    </row>
    <row r="1567" spans="1:17" s="18" customFormat="1" ht="32" x14ac:dyDescent="0.2">
      <c r="A1567" s="20">
        <v>1387</v>
      </c>
      <c r="B1567" s="21" t="s">
        <v>5643</v>
      </c>
      <c r="C1567" s="21" t="s">
        <v>4246</v>
      </c>
      <c r="F1567" s="21" t="s">
        <v>9</v>
      </c>
      <c r="G1567" s="21" t="s">
        <v>8222</v>
      </c>
      <c r="H1567" s="21" t="s">
        <v>11</v>
      </c>
      <c r="J1567" s="20">
        <v>1532</v>
      </c>
      <c r="K1567" s="67" t="s">
        <v>8678</v>
      </c>
      <c r="L1567" s="21" t="s">
        <v>38</v>
      </c>
      <c r="N1567" s="29" t="s">
        <v>7530</v>
      </c>
      <c r="O1567" s="21" t="s">
        <v>121</v>
      </c>
      <c r="P1567" s="21" t="s">
        <v>1381</v>
      </c>
      <c r="Q1567" s="21"/>
    </row>
    <row r="1568" spans="1:17" s="18" customFormat="1" ht="32" x14ac:dyDescent="0.2">
      <c r="A1568" s="20">
        <v>1414</v>
      </c>
      <c r="B1568" s="21" t="s">
        <v>6481</v>
      </c>
      <c r="C1568" s="21" t="s">
        <v>4283</v>
      </c>
      <c r="F1568" s="21" t="s">
        <v>9</v>
      </c>
      <c r="G1568" s="21" t="s">
        <v>8222</v>
      </c>
      <c r="H1568" s="21" t="s">
        <v>11</v>
      </c>
      <c r="J1568" s="20">
        <v>1532</v>
      </c>
      <c r="K1568" s="67" t="s">
        <v>8678</v>
      </c>
      <c r="L1568" s="21" t="s">
        <v>38</v>
      </c>
      <c r="N1568" s="29" t="s">
        <v>7533</v>
      </c>
      <c r="O1568" s="21" t="s">
        <v>121</v>
      </c>
      <c r="P1568" s="21" t="s">
        <v>3772</v>
      </c>
      <c r="Q1568" s="21"/>
    </row>
    <row r="1569" spans="1:17" s="18" customFormat="1" ht="32" x14ac:dyDescent="0.2">
      <c r="A1569" s="20">
        <v>1416</v>
      </c>
      <c r="B1569" s="21" t="s">
        <v>6492</v>
      </c>
      <c r="C1569" s="21" t="s">
        <v>4246</v>
      </c>
      <c r="F1569" s="21" t="s">
        <v>9</v>
      </c>
      <c r="G1569" s="21" t="s">
        <v>8222</v>
      </c>
      <c r="H1569" s="21" t="s">
        <v>11</v>
      </c>
      <c r="J1569" s="20">
        <v>1532</v>
      </c>
      <c r="K1569" s="67" t="s">
        <v>8678</v>
      </c>
      <c r="L1569" s="21" t="s">
        <v>38</v>
      </c>
      <c r="N1569" s="29" t="s">
        <v>7534</v>
      </c>
      <c r="O1569" s="21" t="s">
        <v>121</v>
      </c>
      <c r="P1569" s="21" t="s">
        <v>3824</v>
      </c>
      <c r="Q1569" s="21"/>
    </row>
    <row r="1570" spans="1:17" s="18" customFormat="1" ht="80" x14ac:dyDescent="0.2">
      <c r="A1570" s="20">
        <v>1192</v>
      </c>
      <c r="B1570" s="21" t="s">
        <v>5606</v>
      </c>
      <c r="C1570" s="21" t="s">
        <v>4197</v>
      </c>
      <c r="D1570" s="21" t="s">
        <v>1919</v>
      </c>
      <c r="E1570" s="21" t="s">
        <v>265</v>
      </c>
      <c r="F1570" s="21" t="s">
        <v>9</v>
      </c>
      <c r="G1570" s="55" t="s">
        <v>8227</v>
      </c>
      <c r="H1570" s="21" t="s">
        <v>7624</v>
      </c>
      <c r="J1570" s="20">
        <v>1532</v>
      </c>
      <c r="K1570" s="22" t="s">
        <v>5607</v>
      </c>
      <c r="L1570" s="21" t="s">
        <v>16</v>
      </c>
      <c r="N1570" s="29" t="s">
        <v>7545</v>
      </c>
      <c r="O1570" s="21" t="s">
        <v>5608</v>
      </c>
      <c r="P1570" s="21" t="s">
        <v>1920</v>
      </c>
      <c r="Q1570" s="21"/>
    </row>
    <row r="1571" spans="1:17" s="18" customFormat="1" ht="140" x14ac:dyDescent="0.2">
      <c r="A1571" s="20">
        <v>1186</v>
      </c>
      <c r="B1571" s="21" t="s">
        <v>5952</v>
      </c>
      <c r="C1571" s="21" t="s">
        <v>4283</v>
      </c>
      <c r="D1571" s="21" t="s">
        <v>130</v>
      </c>
      <c r="E1571" s="21" t="s">
        <v>49</v>
      </c>
      <c r="F1571" s="21" t="s">
        <v>9</v>
      </c>
      <c r="G1571" s="21" t="s">
        <v>5594</v>
      </c>
      <c r="H1571" s="21" t="s">
        <v>7624</v>
      </c>
      <c r="J1571" s="20">
        <v>1532</v>
      </c>
      <c r="K1571" s="22" t="s">
        <v>5595</v>
      </c>
      <c r="L1571" s="21" t="s">
        <v>16</v>
      </c>
      <c r="N1571" s="29" t="s">
        <v>8589</v>
      </c>
      <c r="O1571" s="21" t="s">
        <v>5596</v>
      </c>
      <c r="P1571" s="21" t="s">
        <v>1616</v>
      </c>
      <c r="Q1571" s="21"/>
    </row>
    <row r="1572" spans="1:17" s="18" customFormat="1" ht="98" x14ac:dyDescent="0.2">
      <c r="A1572" s="20">
        <v>1149</v>
      </c>
      <c r="B1572" s="21" t="s">
        <v>5590</v>
      </c>
      <c r="C1572" s="21" t="s">
        <v>4197</v>
      </c>
      <c r="D1572" s="21" t="s">
        <v>258</v>
      </c>
      <c r="F1572" s="21" t="s">
        <v>9</v>
      </c>
      <c r="G1572" s="21" t="s">
        <v>259</v>
      </c>
      <c r="H1572" s="21" t="s">
        <v>263</v>
      </c>
      <c r="J1572" s="20">
        <v>1532</v>
      </c>
      <c r="K1572" s="22" t="s">
        <v>261</v>
      </c>
      <c r="L1572" s="21" t="s">
        <v>8</v>
      </c>
      <c r="N1572" s="29" t="s">
        <v>8047</v>
      </c>
      <c r="O1572" s="21" t="s">
        <v>262</v>
      </c>
      <c r="P1572" s="21" t="s">
        <v>260</v>
      </c>
      <c r="Q1572" s="21"/>
    </row>
    <row r="1573" spans="1:17" s="18" customFormat="1" ht="48" x14ac:dyDescent="0.2">
      <c r="A1573" s="20">
        <v>731</v>
      </c>
      <c r="B1573" s="21" t="s">
        <v>6072</v>
      </c>
      <c r="C1573" s="21" t="s">
        <v>4246</v>
      </c>
      <c r="D1573" s="21" t="s">
        <v>659</v>
      </c>
      <c r="E1573" s="21" t="s">
        <v>712</v>
      </c>
      <c r="F1573" s="21" t="s">
        <v>9</v>
      </c>
      <c r="G1573" s="21" t="s">
        <v>22</v>
      </c>
      <c r="H1573" s="21" t="s">
        <v>11</v>
      </c>
      <c r="J1573" s="20">
        <v>1532</v>
      </c>
      <c r="K1573" s="22" t="s">
        <v>2129</v>
      </c>
      <c r="L1573" s="21" t="s">
        <v>24</v>
      </c>
      <c r="N1573" s="29" t="s">
        <v>7546</v>
      </c>
      <c r="O1573" s="21" t="s">
        <v>2130</v>
      </c>
      <c r="P1573" s="21" t="s">
        <v>2128</v>
      </c>
    </row>
    <row r="1574" spans="1:17" s="18" customFormat="1" ht="64" x14ac:dyDescent="0.2">
      <c r="A1574" s="20">
        <v>1198</v>
      </c>
      <c r="B1574" s="21" t="s">
        <v>5796</v>
      </c>
      <c r="C1574" s="21" t="s">
        <v>4195</v>
      </c>
      <c r="D1574" s="21" t="s">
        <v>461</v>
      </c>
      <c r="E1574" s="21" t="s">
        <v>751</v>
      </c>
      <c r="F1574" s="21" t="s">
        <v>9</v>
      </c>
      <c r="G1574" s="21" t="s">
        <v>5614</v>
      </c>
      <c r="H1574" s="21" t="s">
        <v>7624</v>
      </c>
      <c r="J1574" s="20">
        <v>1532</v>
      </c>
      <c r="K1574" s="22" t="s">
        <v>5615</v>
      </c>
      <c r="L1574" s="21" t="s">
        <v>8</v>
      </c>
      <c r="M1574" s="21" t="s">
        <v>1175</v>
      </c>
      <c r="N1574" s="29" t="s">
        <v>7547</v>
      </c>
      <c r="O1574" s="21" t="s">
        <v>5616</v>
      </c>
      <c r="P1574" s="21" t="s">
        <v>2727</v>
      </c>
      <c r="Q1574" s="21"/>
    </row>
    <row r="1575" spans="1:17" s="18" customFormat="1" ht="48" x14ac:dyDescent="0.2">
      <c r="A1575" s="20">
        <v>734</v>
      </c>
      <c r="B1575" s="21" t="s">
        <v>5358</v>
      </c>
      <c r="C1575" s="21" t="s">
        <v>4195</v>
      </c>
      <c r="D1575" s="21" t="s">
        <v>1581</v>
      </c>
      <c r="E1575" s="21" t="s">
        <v>655</v>
      </c>
      <c r="F1575" s="21" t="s">
        <v>9</v>
      </c>
      <c r="G1575" s="21" t="s">
        <v>22</v>
      </c>
      <c r="H1575" s="21" t="s">
        <v>11</v>
      </c>
      <c r="J1575" s="20">
        <v>1532</v>
      </c>
      <c r="K1575" s="22" t="s">
        <v>1583</v>
      </c>
      <c r="L1575" s="21" t="s">
        <v>24</v>
      </c>
      <c r="N1575" s="29" t="s">
        <v>7548</v>
      </c>
      <c r="O1575" s="21" t="s">
        <v>1584</v>
      </c>
      <c r="P1575" s="21" t="s">
        <v>1582</v>
      </c>
      <c r="Q1575" s="21"/>
    </row>
    <row r="1576" spans="1:17" s="18" customFormat="1" ht="154" x14ac:dyDescent="0.2">
      <c r="A1576" s="20">
        <v>1204</v>
      </c>
      <c r="B1576" s="21" t="s">
        <v>6269</v>
      </c>
      <c r="C1576" s="21" t="s">
        <v>4195</v>
      </c>
      <c r="D1576" s="21" t="s">
        <v>285</v>
      </c>
      <c r="E1576" s="21" t="s">
        <v>79</v>
      </c>
      <c r="F1576" s="21" t="s">
        <v>9</v>
      </c>
      <c r="G1576" s="55" t="s">
        <v>8231</v>
      </c>
      <c r="H1576" s="21" t="s">
        <v>7624</v>
      </c>
      <c r="J1576" s="20">
        <v>1532</v>
      </c>
      <c r="K1576" s="22" t="s">
        <v>5621</v>
      </c>
      <c r="L1576" s="21" t="s">
        <v>8</v>
      </c>
      <c r="N1576" s="29" t="s">
        <v>8590</v>
      </c>
      <c r="O1576" s="85" t="s">
        <v>8762</v>
      </c>
      <c r="P1576" s="21" t="s">
        <v>2859</v>
      </c>
      <c r="Q1576" s="21"/>
    </row>
    <row r="1577" spans="1:17" s="18" customFormat="1" ht="70" x14ac:dyDescent="0.2">
      <c r="A1577" s="20">
        <v>1205</v>
      </c>
      <c r="B1577" s="21" t="s">
        <v>6544</v>
      </c>
      <c r="C1577" s="21" t="s">
        <v>5020</v>
      </c>
      <c r="D1577" s="21" t="s">
        <v>67</v>
      </c>
      <c r="E1577" s="21" t="s">
        <v>1270</v>
      </c>
      <c r="F1577" s="21" t="s">
        <v>9</v>
      </c>
      <c r="G1577" s="21" t="s">
        <v>5622</v>
      </c>
      <c r="H1577" s="21" t="s">
        <v>7624</v>
      </c>
      <c r="J1577" s="20">
        <v>1532</v>
      </c>
      <c r="K1577" s="22" t="s">
        <v>5623</v>
      </c>
      <c r="L1577" s="21" t="s">
        <v>16</v>
      </c>
      <c r="N1577" s="29" t="s">
        <v>7549</v>
      </c>
      <c r="O1577" s="21" t="s">
        <v>5624</v>
      </c>
      <c r="P1577" s="21" t="s">
        <v>1805</v>
      </c>
      <c r="Q1577" s="21"/>
    </row>
    <row r="1578" spans="1:17" s="18" customFormat="1" ht="64" x14ac:dyDescent="0.2">
      <c r="A1578" s="20">
        <v>1195</v>
      </c>
      <c r="B1578" s="21" t="s">
        <v>5980</v>
      </c>
      <c r="C1578" s="21" t="s">
        <v>4246</v>
      </c>
      <c r="D1578" s="21" t="s">
        <v>1719</v>
      </c>
      <c r="E1578" s="21" t="s">
        <v>265</v>
      </c>
      <c r="F1578" s="21" t="s">
        <v>9</v>
      </c>
      <c r="G1578" s="21" t="s">
        <v>5611</v>
      </c>
      <c r="H1578" s="21" t="s">
        <v>7624</v>
      </c>
      <c r="J1578" s="20">
        <v>1532</v>
      </c>
      <c r="K1578" s="22" t="s">
        <v>5612</v>
      </c>
      <c r="L1578" s="21" t="s">
        <v>16</v>
      </c>
      <c r="N1578" s="29" t="s">
        <v>7550</v>
      </c>
      <c r="O1578" s="21" t="s">
        <v>5613</v>
      </c>
      <c r="P1578" s="21" t="s">
        <v>1720</v>
      </c>
      <c r="Q1578" s="21"/>
    </row>
    <row r="1579" spans="1:17" s="18" customFormat="1" ht="32" x14ac:dyDescent="0.2">
      <c r="A1579" s="20">
        <v>735</v>
      </c>
      <c r="B1579" s="21" t="s">
        <v>6045</v>
      </c>
      <c r="C1579" s="21" t="s">
        <v>4567</v>
      </c>
      <c r="D1579" s="21" t="s">
        <v>2011</v>
      </c>
      <c r="E1579" s="21" t="s">
        <v>540</v>
      </c>
      <c r="F1579" s="21" t="s">
        <v>9</v>
      </c>
      <c r="G1579" s="21" t="s">
        <v>22</v>
      </c>
      <c r="H1579" s="21" t="s">
        <v>11</v>
      </c>
      <c r="J1579" s="20">
        <v>1532</v>
      </c>
      <c r="K1579" s="22" t="s">
        <v>2013</v>
      </c>
      <c r="L1579" s="21" t="s">
        <v>8</v>
      </c>
      <c r="M1579" s="21" t="s">
        <v>2014</v>
      </c>
      <c r="N1579" s="29" t="s">
        <v>7551</v>
      </c>
      <c r="O1579" s="21" t="s">
        <v>1390</v>
      </c>
      <c r="P1579" s="21" t="s">
        <v>2012</v>
      </c>
      <c r="Q1579" s="21"/>
    </row>
    <row r="1580" spans="1:17" s="18" customFormat="1" ht="32" x14ac:dyDescent="0.2">
      <c r="A1580" s="20">
        <v>1377</v>
      </c>
      <c r="B1580" s="21" t="s">
        <v>4953</v>
      </c>
      <c r="C1580" s="21" t="s">
        <v>4197</v>
      </c>
      <c r="F1580" s="21" t="s">
        <v>9</v>
      </c>
      <c r="G1580" s="21" t="s">
        <v>8222</v>
      </c>
      <c r="H1580" s="21" t="s">
        <v>11</v>
      </c>
      <c r="J1580" s="20">
        <v>1532</v>
      </c>
      <c r="K1580" s="67" t="s">
        <v>8677</v>
      </c>
      <c r="L1580" s="21" t="s">
        <v>38</v>
      </c>
      <c r="N1580" s="29" t="s">
        <v>7526</v>
      </c>
      <c r="O1580" s="21" t="s">
        <v>121</v>
      </c>
      <c r="P1580" s="21" t="s">
        <v>719</v>
      </c>
      <c r="Q1580" s="21"/>
    </row>
    <row r="1581" spans="1:17" s="18" customFormat="1" ht="64" x14ac:dyDescent="0.2">
      <c r="A1581" s="20">
        <v>1382</v>
      </c>
      <c r="B1581" s="21" t="s">
        <v>5641</v>
      </c>
      <c r="C1581" s="21" t="s">
        <v>5315</v>
      </c>
      <c r="F1581" s="21" t="s">
        <v>335</v>
      </c>
      <c r="G1581" s="21" t="s">
        <v>8222</v>
      </c>
      <c r="H1581" s="21" t="s">
        <v>7624</v>
      </c>
      <c r="J1581" s="20">
        <v>1532</v>
      </c>
      <c r="K1581" s="67" t="s">
        <v>8677</v>
      </c>
      <c r="L1581" s="21" t="s">
        <v>8</v>
      </c>
      <c r="N1581" s="29" t="s">
        <v>7528</v>
      </c>
      <c r="O1581" s="21" t="s">
        <v>121</v>
      </c>
      <c r="P1581" s="21" t="s">
        <v>1028</v>
      </c>
      <c r="Q1581" s="21"/>
    </row>
    <row r="1582" spans="1:17" s="18" customFormat="1" ht="32" x14ac:dyDescent="0.2">
      <c r="A1582" s="20">
        <v>1383</v>
      </c>
      <c r="B1582" s="21" t="s">
        <v>4857</v>
      </c>
      <c r="C1582" s="21" t="s">
        <v>4195</v>
      </c>
      <c r="F1582" s="21" t="s">
        <v>9</v>
      </c>
      <c r="G1582" s="21" t="s">
        <v>8222</v>
      </c>
      <c r="H1582" s="21" t="s">
        <v>11</v>
      </c>
      <c r="J1582" s="20">
        <v>1532</v>
      </c>
      <c r="K1582" s="67" t="s">
        <v>8677</v>
      </c>
      <c r="L1582" s="21" t="s">
        <v>8</v>
      </c>
      <c r="N1582" s="29" t="s">
        <v>7527</v>
      </c>
      <c r="O1582" s="21" t="s">
        <v>121</v>
      </c>
      <c r="P1582" s="21" t="s">
        <v>1124</v>
      </c>
      <c r="Q1582" s="21"/>
    </row>
    <row r="1583" spans="1:17" s="18" customFormat="1" ht="32" x14ac:dyDescent="0.2">
      <c r="A1583" s="20">
        <v>1405</v>
      </c>
      <c r="B1583" s="21" t="s">
        <v>6238</v>
      </c>
      <c r="C1583" s="21" t="s">
        <v>4592</v>
      </c>
      <c r="F1583" s="21" t="s">
        <v>9</v>
      </c>
      <c r="G1583" s="21" t="s">
        <v>8222</v>
      </c>
      <c r="H1583" s="21" t="s">
        <v>11</v>
      </c>
      <c r="J1583" s="20">
        <v>1532</v>
      </c>
      <c r="K1583" s="67" t="s">
        <v>8677</v>
      </c>
      <c r="L1583" s="21" t="s">
        <v>38</v>
      </c>
      <c r="N1583" s="29" t="s">
        <v>7531</v>
      </c>
      <c r="O1583" s="21" t="s">
        <v>121</v>
      </c>
      <c r="P1583" s="21" t="s">
        <v>2773</v>
      </c>
      <c r="Q1583" s="21"/>
    </row>
    <row r="1584" spans="1:17" s="18" customFormat="1" ht="32" x14ac:dyDescent="0.2">
      <c r="A1584" s="20">
        <v>1413</v>
      </c>
      <c r="B1584" s="21" t="s">
        <v>6480</v>
      </c>
      <c r="C1584" s="21" t="s">
        <v>4342</v>
      </c>
      <c r="F1584" s="21" t="s">
        <v>9</v>
      </c>
      <c r="G1584" s="21" t="s">
        <v>8222</v>
      </c>
      <c r="H1584" s="21" t="s">
        <v>11</v>
      </c>
      <c r="J1584" s="20">
        <v>1532</v>
      </c>
      <c r="K1584" s="67" t="s">
        <v>8677</v>
      </c>
      <c r="L1584" s="21" t="s">
        <v>8</v>
      </c>
      <c r="N1584" s="29" t="s">
        <v>7532</v>
      </c>
      <c r="O1584" s="21" t="s">
        <v>121</v>
      </c>
      <c r="P1584" s="21" t="s">
        <v>3769</v>
      </c>
      <c r="Q1584" s="21"/>
    </row>
    <row r="1585" spans="1:17" s="18" customFormat="1" ht="168" x14ac:dyDescent="0.2">
      <c r="A1585" s="20">
        <v>1193</v>
      </c>
      <c r="B1585" s="21" t="s">
        <v>5992</v>
      </c>
      <c r="C1585" s="21" t="s">
        <v>4283</v>
      </c>
      <c r="D1585" s="21" t="s">
        <v>1769</v>
      </c>
      <c r="E1585" s="21" t="s">
        <v>108</v>
      </c>
      <c r="F1585" s="21" t="s">
        <v>9</v>
      </c>
      <c r="G1585" s="21" t="s">
        <v>5594</v>
      </c>
      <c r="H1585" s="21" t="s">
        <v>7624</v>
      </c>
      <c r="J1585" s="20">
        <v>1532</v>
      </c>
      <c r="K1585" s="22" t="s">
        <v>5609</v>
      </c>
      <c r="L1585" s="21" t="s">
        <v>8</v>
      </c>
      <c r="M1585" s="21" t="s">
        <v>598</v>
      </c>
      <c r="N1585" s="29" t="s">
        <v>8591</v>
      </c>
      <c r="O1585" s="21" t="s">
        <v>5610</v>
      </c>
      <c r="P1585" s="21" t="s">
        <v>1770</v>
      </c>
      <c r="Q1585" s="21"/>
    </row>
    <row r="1586" spans="1:17" s="18" customFormat="1" ht="80" x14ac:dyDescent="0.2">
      <c r="A1586" s="20">
        <v>1199</v>
      </c>
      <c r="B1586" s="21" t="s">
        <v>4634</v>
      </c>
      <c r="C1586" s="21" t="s">
        <v>4246</v>
      </c>
      <c r="D1586" s="21" t="s">
        <v>3115</v>
      </c>
      <c r="E1586" s="21" t="s">
        <v>5617</v>
      </c>
      <c r="F1586" s="21" t="s">
        <v>9</v>
      </c>
      <c r="G1586" s="21" t="s">
        <v>5618</v>
      </c>
      <c r="H1586" s="21" t="s">
        <v>7624</v>
      </c>
      <c r="J1586" s="20">
        <v>1532</v>
      </c>
      <c r="K1586" s="22" t="s">
        <v>5619</v>
      </c>
      <c r="L1586" s="21" t="s">
        <v>16</v>
      </c>
      <c r="N1586" s="29" t="s">
        <v>8592</v>
      </c>
      <c r="O1586" s="21" t="s">
        <v>5620</v>
      </c>
      <c r="P1586" s="21" t="s">
        <v>3116</v>
      </c>
      <c r="Q1586" s="21"/>
    </row>
    <row r="1587" spans="1:17" s="18" customFormat="1" ht="32" x14ac:dyDescent="0.2">
      <c r="A1587" s="20">
        <v>1312</v>
      </c>
      <c r="B1587" s="21" t="s">
        <v>4199</v>
      </c>
      <c r="C1587" s="21" t="s">
        <v>5883</v>
      </c>
      <c r="F1587" s="21" t="s">
        <v>9</v>
      </c>
      <c r="G1587" s="21" t="s">
        <v>8222</v>
      </c>
      <c r="H1587" s="21" t="s">
        <v>11</v>
      </c>
      <c r="J1587" s="20">
        <v>1532</v>
      </c>
      <c r="L1587" s="21" t="s">
        <v>38</v>
      </c>
      <c r="N1587" s="29" t="s">
        <v>7519</v>
      </c>
      <c r="O1587" s="21" t="s">
        <v>10</v>
      </c>
      <c r="P1587" s="21" t="s">
        <v>544</v>
      </c>
      <c r="Q1587" s="21"/>
    </row>
    <row r="1588" spans="1:17" s="18" customFormat="1" ht="70" x14ac:dyDescent="0.2">
      <c r="A1588" s="20">
        <v>1315</v>
      </c>
      <c r="B1588" s="21" t="s">
        <v>5625</v>
      </c>
      <c r="C1588" s="21" t="s">
        <v>4232</v>
      </c>
      <c r="D1588" s="18" t="s">
        <v>6697</v>
      </c>
      <c r="E1588" s="21" t="s">
        <v>55</v>
      </c>
      <c r="F1588" s="21" t="s">
        <v>9</v>
      </c>
      <c r="G1588" s="21" t="s">
        <v>8222</v>
      </c>
      <c r="H1588" s="21" t="s">
        <v>11</v>
      </c>
      <c r="J1588" s="20">
        <v>1532</v>
      </c>
      <c r="L1588" s="21" t="s">
        <v>24</v>
      </c>
      <c r="N1588" s="29" t="s">
        <v>7520</v>
      </c>
      <c r="O1588" s="21" t="s">
        <v>57</v>
      </c>
      <c r="P1588" s="21" t="s">
        <v>56</v>
      </c>
      <c r="Q1588" s="21"/>
    </row>
    <row r="1589" spans="1:17" s="18" customFormat="1" ht="32" x14ac:dyDescent="0.2">
      <c r="A1589" s="20">
        <v>1318</v>
      </c>
      <c r="B1589" s="21" t="s">
        <v>5626</v>
      </c>
      <c r="C1589" s="21" t="s">
        <v>4246</v>
      </c>
      <c r="E1589" s="21" t="s">
        <v>324</v>
      </c>
      <c r="F1589" s="21" t="s">
        <v>9</v>
      </c>
      <c r="G1589" s="21" t="s">
        <v>8222</v>
      </c>
      <c r="H1589" s="21" t="s">
        <v>11</v>
      </c>
      <c r="J1589" s="20">
        <v>1532</v>
      </c>
      <c r="L1589" s="21" t="s">
        <v>24</v>
      </c>
      <c r="N1589" s="29" t="s">
        <v>8595</v>
      </c>
      <c r="O1589" s="21" t="s">
        <v>34</v>
      </c>
      <c r="P1589" s="21" t="s">
        <v>325</v>
      </c>
    </row>
    <row r="1590" spans="1:17" s="18" customFormat="1" ht="32" x14ac:dyDescent="0.2">
      <c r="A1590" s="20">
        <v>1319</v>
      </c>
      <c r="B1590" s="21" t="s">
        <v>5627</v>
      </c>
      <c r="C1590" s="21" t="s">
        <v>4197</v>
      </c>
      <c r="E1590" s="21" t="s">
        <v>336</v>
      </c>
      <c r="F1590" s="21" t="s">
        <v>9</v>
      </c>
      <c r="G1590" s="21" t="s">
        <v>8222</v>
      </c>
      <c r="H1590" s="21" t="s">
        <v>11</v>
      </c>
      <c r="J1590" s="20">
        <v>1532</v>
      </c>
      <c r="L1590" s="21" t="s">
        <v>24</v>
      </c>
      <c r="N1590" s="29" t="s">
        <v>8596</v>
      </c>
      <c r="O1590" s="21" t="s">
        <v>34</v>
      </c>
      <c r="P1590" s="21" t="s">
        <v>1176</v>
      </c>
      <c r="Q1590" s="21"/>
    </row>
    <row r="1591" spans="1:17" s="18" customFormat="1" ht="56" x14ac:dyDescent="0.2">
      <c r="A1591" s="20">
        <v>1322</v>
      </c>
      <c r="B1591" s="21" t="s">
        <v>6058</v>
      </c>
      <c r="C1591" s="21" t="s">
        <v>5315</v>
      </c>
      <c r="F1591" s="21" t="s">
        <v>335</v>
      </c>
      <c r="G1591" s="21" t="s">
        <v>8222</v>
      </c>
      <c r="H1591" s="21" t="s">
        <v>11</v>
      </c>
      <c r="J1591" s="20">
        <v>1532</v>
      </c>
      <c r="L1591" s="21" t="s">
        <v>8</v>
      </c>
      <c r="N1591" s="29" t="s">
        <v>8597</v>
      </c>
      <c r="O1591" s="21" t="s">
        <v>34</v>
      </c>
      <c r="P1591" s="21" t="s">
        <v>2068</v>
      </c>
      <c r="Q1591" s="21"/>
    </row>
    <row r="1592" spans="1:17" s="18" customFormat="1" ht="64" x14ac:dyDescent="0.2">
      <c r="A1592" s="20">
        <v>1323</v>
      </c>
      <c r="B1592" s="21" t="s">
        <v>6113</v>
      </c>
      <c r="C1592" s="21" t="s">
        <v>4685</v>
      </c>
      <c r="E1592" s="21" t="s">
        <v>32</v>
      </c>
      <c r="F1592" s="21" t="s">
        <v>9</v>
      </c>
      <c r="G1592" s="21" t="s">
        <v>8222</v>
      </c>
      <c r="H1592" s="21" t="s">
        <v>7624</v>
      </c>
      <c r="J1592" s="20">
        <v>1532</v>
      </c>
      <c r="L1592" s="21" t="s">
        <v>8</v>
      </c>
      <c r="N1592" s="29" t="s">
        <v>7521</v>
      </c>
      <c r="O1592" s="21" t="s">
        <v>34</v>
      </c>
      <c r="P1592" s="21" t="s">
        <v>2278</v>
      </c>
      <c r="Q1592" s="21"/>
    </row>
    <row r="1593" spans="1:17" s="18" customFormat="1" ht="42" x14ac:dyDescent="0.2">
      <c r="A1593" s="20">
        <v>1324</v>
      </c>
      <c r="B1593" s="21" t="s">
        <v>6114</v>
      </c>
      <c r="C1593" s="21" t="s">
        <v>4283</v>
      </c>
      <c r="E1593" s="21" t="s">
        <v>757</v>
      </c>
      <c r="F1593" s="21" t="s">
        <v>9</v>
      </c>
      <c r="G1593" s="21" t="s">
        <v>8222</v>
      </c>
      <c r="H1593" s="21" t="s">
        <v>11</v>
      </c>
      <c r="J1593" s="20">
        <v>1532</v>
      </c>
      <c r="L1593" s="21" t="s">
        <v>8</v>
      </c>
      <c r="N1593" s="29" t="s">
        <v>7522</v>
      </c>
      <c r="O1593" s="21" t="s">
        <v>34</v>
      </c>
      <c r="P1593" s="21" t="s">
        <v>2280</v>
      </c>
    </row>
    <row r="1594" spans="1:17" s="18" customFormat="1" ht="32" x14ac:dyDescent="0.2">
      <c r="A1594" s="20">
        <v>1325</v>
      </c>
      <c r="B1594" s="21" t="s">
        <v>6116</v>
      </c>
      <c r="C1594" s="21" t="s">
        <v>4246</v>
      </c>
      <c r="F1594" s="21" t="s">
        <v>9</v>
      </c>
      <c r="G1594" s="21" t="s">
        <v>8222</v>
      </c>
      <c r="H1594" s="21" t="s">
        <v>11</v>
      </c>
      <c r="J1594" s="20">
        <v>1532</v>
      </c>
      <c r="L1594" s="21" t="s">
        <v>8</v>
      </c>
      <c r="N1594" s="29" t="s">
        <v>8598</v>
      </c>
      <c r="O1594" s="21" t="s">
        <v>34</v>
      </c>
      <c r="P1594" s="21" t="s">
        <v>2282</v>
      </c>
      <c r="Q1594" s="21"/>
    </row>
    <row r="1595" spans="1:17" s="18" customFormat="1" ht="32" x14ac:dyDescent="0.2">
      <c r="A1595" s="20">
        <v>1328</v>
      </c>
      <c r="B1595" s="21" t="s">
        <v>6358</v>
      </c>
      <c r="C1595" s="21" t="s">
        <v>4195</v>
      </c>
      <c r="E1595" s="21" t="s">
        <v>108</v>
      </c>
      <c r="F1595" s="21" t="s">
        <v>9</v>
      </c>
      <c r="G1595" s="21" t="s">
        <v>8222</v>
      </c>
      <c r="H1595" s="21" t="s">
        <v>11</v>
      </c>
      <c r="J1595" s="20">
        <v>1532</v>
      </c>
      <c r="L1595" s="21" t="s">
        <v>24</v>
      </c>
      <c r="N1595" s="29" t="s">
        <v>8599</v>
      </c>
      <c r="O1595" s="21" t="s">
        <v>34</v>
      </c>
      <c r="P1595" s="21" t="s">
        <v>3236</v>
      </c>
      <c r="Q1595" s="21"/>
    </row>
    <row r="1596" spans="1:17" s="18" customFormat="1" ht="42" x14ac:dyDescent="0.2">
      <c r="A1596" s="20">
        <v>1330</v>
      </c>
      <c r="B1596" s="21" t="s">
        <v>5628</v>
      </c>
      <c r="C1596" s="21" t="s">
        <v>4197</v>
      </c>
      <c r="E1596" s="21" t="s">
        <v>108</v>
      </c>
      <c r="F1596" s="21" t="s">
        <v>9</v>
      </c>
      <c r="G1596" s="21" t="s">
        <v>8222</v>
      </c>
      <c r="H1596" s="21" t="s">
        <v>11</v>
      </c>
      <c r="J1596" s="20">
        <v>1532</v>
      </c>
      <c r="L1596" s="21" t="s">
        <v>24</v>
      </c>
      <c r="N1596" s="29" t="s">
        <v>8600</v>
      </c>
      <c r="O1596" s="21" t="s">
        <v>10</v>
      </c>
      <c r="P1596" s="21" t="s">
        <v>109</v>
      </c>
    </row>
    <row r="1597" spans="1:17" s="18" customFormat="1" ht="32" x14ac:dyDescent="0.2">
      <c r="A1597" s="20">
        <v>1332</v>
      </c>
      <c r="B1597" s="21" t="s">
        <v>5629</v>
      </c>
      <c r="C1597" s="21" t="s">
        <v>4766</v>
      </c>
      <c r="F1597" s="21" t="s">
        <v>9</v>
      </c>
      <c r="G1597" s="21" t="s">
        <v>8222</v>
      </c>
      <c r="H1597" s="21" t="s">
        <v>11</v>
      </c>
      <c r="J1597" s="20">
        <v>1532</v>
      </c>
      <c r="L1597" s="21" t="s">
        <v>38</v>
      </c>
      <c r="N1597" s="29" t="s">
        <v>8601</v>
      </c>
      <c r="O1597" s="21" t="s">
        <v>10</v>
      </c>
      <c r="P1597" s="21" t="s">
        <v>808</v>
      </c>
      <c r="Q1597" s="21"/>
    </row>
    <row r="1598" spans="1:17" s="18" customFormat="1" ht="32" x14ac:dyDescent="0.2">
      <c r="A1598" s="20">
        <v>1333</v>
      </c>
      <c r="B1598" s="21" t="s">
        <v>5630</v>
      </c>
      <c r="C1598" s="21" t="s">
        <v>4197</v>
      </c>
      <c r="E1598" s="21" t="s">
        <v>13</v>
      </c>
      <c r="F1598" s="21" t="s">
        <v>9</v>
      </c>
      <c r="G1598" s="21" t="s">
        <v>8222</v>
      </c>
      <c r="H1598" s="21" t="s">
        <v>11</v>
      </c>
      <c r="J1598" s="20">
        <v>1532</v>
      </c>
      <c r="L1598" s="21" t="s">
        <v>24</v>
      </c>
      <c r="N1598" s="29" t="s">
        <v>8602</v>
      </c>
      <c r="O1598" s="21" t="s">
        <v>10</v>
      </c>
      <c r="P1598" s="21" t="s">
        <v>882</v>
      </c>
      <c r="Q1598" s="21"/>
    </row>
    <row r="1599" spans="1:17" s="18" customFormat="1" ht="154" x14ac:dyDescent="0.2">
      <c r="A1599" s="20">
        <v>1334</v>
      </c>
      <c r="B1599" s="21" t="s">
        <v>5631</v>
      </c>
      <c r="C1599" s="21" t="s">
        <v>4195</v>
      </c>
      <c r="D1599" s="18" t="s">
        <v>8222</v>
      </c>
      <c r="E1599" s="18" t="s">
        <v>49</v>
      </c>
      <c r="F1599" s="21" t="s">
        <v>9</v>
      </c>
      <c r="G1599" s="21" t="s">
        <v>8222</v>
      </c>
      <c r="H1599" s="21" t="s">
        <v>11</v>
      </c>
      <c r="J1599" s="20">
        <v>1532</v>
      </c>
      <c r="L1599" s="21" t="s">
        <v>16</v>
      </c>
      <c r="N1599" s="29" t="s">
        <v>8603</v>
      </c>
      <c r="O1599" s="21" t="s">
        <v>5632</v>
      </c>
      <c r="P1599" s="21" t="s">
        <v>915</v>
      </c>
      <c r="Q1599" s="21"/>
    </row>
    <row r="1600" spans="1:17" s="18" customFormat="1" ht="32" x14ac:dyDescent="0.2">
      <c r="A1600" s="20">
        <v>1335</v>
      </c>
      <c r="B1600" s="21" t="s">
        <v>5633</v>
      </c>
      <c r="C1600" s="21" t="s">
        <v>5634</v>
      </c>
      <c r="E1600" s="21" t="s">
        <v>1008</v>
      </c>
      <c r="F1600" s="21" t="s">
        <v>9</v>
      </c>
      <c r="G1600" s="21" t="s">
        <v>8222</v>
      </c>
      <c r="H1600" s="21" t="s">
        <v>11</v>
      </c>
      <c r="J1600" s="20">
        <v>1532</v>
      </c>
      <c r="L1600" s="21" t="s">
        <v>16</v>
      </c>
      <c r="N1600" s="29" t="s">
        <v>8604</v>
      </c>
      <c r="O1600" s="21" t="s">
        <v>10</v>
      </c>
      <c r="P1600" s="21" t="s">
        <v>1009</v>
      </c>
      <c r="Q1600" s="21"/>
    </row>
    <row r="1601" spans="1:17" s="18" customFormat="1" ht="64" x14ac:dyDescent="0.2">
      <c r="A1601" s="20">
        <v>1336</v>
      </c>
      <c r="B1601" s="21" t="s">
        <v>5635</v>
      </c>
      <c r="C1601" s="21" t="s">
        <v>4794</v>
      </c>
      <c r="D1601" s="21" t="s">
        <v>747</v>
      </c>
      <c r="F1601" s="21" t="s">
        <v>9</v>
      </c>
      <c r="G1601" s="21" t="s">
        <v>8222</v>
      </c>
      <c r="H1601" s="21" t="s">
        <v>11</v>
      </c>
      <c r="J1601" s="20">
        <v>1532</v>
      </c>
      <c r="L1601" s="21" t="s">
        <v>38</v>
      </c>
      <c r="N1601" s="29" t="s">
        <v>8605</v>
      </c>
      <c r="O1601" s="21" t="s">
        <v>10</v>
      </c>
      <c r="P1601" s="21" t="s">
        <v>1141</v>
      </c>
      <c r="Q1601" s="21"/>
    </row>
    <row r="1602" spans="1:17" s="18" customFormat="1" ht="32" x14ac:dyDescent="0.2">
      <c r="A1602" s="20">
        <v>1337</v>
      </c>
      <c r="B1602" s="21" t="s">
        <v>5901</v>
      </c>
      <c r="C1602" s="21" t="s">
        <v>5342</v>
      </c>
      <c r="E1602" s="21" t="s">
        <v>697</v>
      </c>
      <c r="F1602" s="21" t="s">
        <v>9</v>
      </c>
      <c r="G1602" s="21" t="s">
        <v>8222</v>
      </c>
      <c r="H1602" s="21" t="s">
        <v>11</v>
      </c>
      <c r="J1602" s="20">
        <v>1532</v>
      </c>
      <c r="L1602" s="21" t="s">
        <v>24</v>
      </c>
      <c r="N1602" s="29" t="s">
        <v>8606</v>
      </c>
      <c r="O1602" s="21" t="s">
        <v>10</v>
      </c>
      <c r="P1602" s="21" t="s">
        <v>1403</v>
      </c>
      <c r="Q1602" s="21"/>
    </row>
    <row r="1603" spans="1:17" s="18" customFormat="1" ht="32" x14ac:dyDescent="0.2">
      <c r="A1603" s="20">
        <v>1338</v>
      </c>
      <c r="B1603" s="21" t="s">
        <v>5928</v>
      </c>
      <c r="C1603" s="21" t="s">
        <v>4199</v>
      </c>
      <c r="F1603" s="21" t="s">
        <v>9</v>
      </c>
      <c r="G1603" s="21" t="s">
        <v>8222</v>
      </c>
      <c r="H1603" s="21" t="s">
        <v>11</v>
      </c>
      <c r="J1603" s="20">
        <v>1532</v>
      </c>
      <c r="L1603" s="21" t="s">
        <v>38</v>
      </c>
      <c r="N1603" s="29" t="s">
        <v>8607</v>
      </c>
      <c r="O1603" s="21" t="s">
        <v>10</v>
      </c>
      <c r="P1603" s="21" t="s">
        <v>1516</v>
      </c>
      <c r="Q1603" s="21"/>
    </row>
    <row r="1604" spans="1:17" s="18" customFormat="1" ht="32" x14ac:dyDescent="0.2">
      <c r="A1604" s="20">
        <v>1339</v>
      </c>
      <c r="B1604" s="21" t="s">
        <v>5945</v>
      </c>
      <c r="C1604" s="21" t="s">
        <v>4246</v>
      </c>
      <c r="E1604" s="21" t="s">
        <v>1598</v>
      </c>
      <c r="F1604" s="21" t="s">
        <v>9</v>
      </c>
      <c r="G1604" s="21" t="s">
        <v>8222</v>
      </c>
      <c r="H1604" s="21" t="s">
        <v>11</v>
      </c>
      <c r="J1604" s="20">
        <v>1532</v>
      </c>
      <c r="L1604" s="21" t="s">
        <v>38</v>
      </c>
      <c r="N1604" s="29" t="s">
        <v>8608</v>
      </c>
      <c r="O1604" s="21" t="s">
        <v>10</v>
      </c>
      <c r="P1604" s="21" t="s">
        <v>1599</v>
      </c>
      <c r="Q1604" s="21"/>
    </row>
    <row r="1605" spans="1:17" s="18" customFormat="1" ht="32" x14ac:dyDescent="0.2">
      <c r="A1605" s="20">
        <v>1341</v>
      </c>
      <c r="B1605" s="21" t="s">
        <v>6004</v>
      </c>
      <c r="C1605" s="21" t="s">
        <v>4232</v>
      </c>
      <c r="E1605" s="21" t="s">
        <v>108</v>
      </c>
      <c r="F1605" s="21" t="s">
        <v>9</v>
      </c>
      <c r="G1605" s="21" t="s">
        <v>8222</v>
      </c>
      <c r="H1605" s="21" t="s">
        <v>11</v>
      </c>
      <c r="J1605" s="20">
        <v>1532</v>
      </c>
      <c r="L1605" s="21" t="s">
        <v>38</v>
      </c>
      <c r="N1605" s="29" t="s">
        <v>8609</v>
      </c>
      <c r="O1605" s="21" t="s">
        <v>10</v>
      </c>
      <c r="P1605" s="21" t="s">
        <v>1813</v>
      </c>
      <c r="Q1605" s="21"/>
    </row>
    <row r="1606" spans="1:17" s="18" customFormat="1" ht="32" x14ac:dyDescent="0.2">
      <c r="A1606" s="20">
        <v>1342</v>
      </c>
      <c r="B1606" s="21" t="s">
        <v>4401</v>
      </c>
      <c r="C1606" s="21" t="s">
        <v>6011</v>
      </c>
      <c r="E1606" s="21" t="s">
        <v>1858</v>
      </c>
      <c r="F1606" s="21" t="s">
        <v>9</v>
      </c>
      <c r="G1606" s="21" t="s">
        <v>8222</v>
      </c>
      <c r="H1606" s="21" t="s">
        <v>11</v>
      </c>
      <c r="J1606" s="20">
        <v>1532</v>
      </c>
      <c r="L1606" s="21" t="s">
        <v>38</v>
      </c>
      <c r="N1606" s="29" t="s">
        <v>8610</v>
      </c>
      <c r="O1606" s="21" t="s">
        <v>10</v>
      </c>
      <c r="P1606" s="21" t="s">
        <v>1859</v>
      </c>
      <c r="Q1606" s="21"/>
    </row>
    <row r="1607" spans="1:17" s="18" customFormat="1" ht="32" x14ac:dyDescent="0.2">
      <c r="A1607" s="20">
        <v>1343</v>
      </c>
      <c r="B1607" s="21" t="s">
        <v>6092</v>
      </c>
      <c r="C1607" s="21" t="s">
        <v>4199</v>
      </c>
      <c r="E1607" s="21" t="s">
        <v>757</v>
      </c>
      <c r="F1607" s="21" t="s">
        <v>9</v>
      </c>
      <c r="G1607" s="21" t="s">
        <v>8222</v>
      </c>
      <c r="H1607" s="21" t="s">
        <v>11</v>
      </c>
      <c r="J1607" s="20">
        <v>1532</v>
      </c>
      <c r="L1607" s="21" t="s">
        <v>24</v>
      </c>
      <c r="N1607" s="29" t="s">
        <v>8611</v>
      </c>
      <c r="O1607" s="21" t="s">
        <v>10</v>
      </c>
      <c r="P1607" s="21" t="s">
        <v>2202</v>
      </c>
      <c r="Q1607" s="21"/>
    </row>
    <row r="1608" spans="1:17" s="18" customFormat="1" ht="32" x14ac:dyDescent="0.2">
      <c r="A1608" s="20">
        <v>1344</v>
      </c>
      <c r="B1608" s="21" t="s">
        <v>6099</v>
      </c>
      <c r="C1608" s="21" t="s">
        <v>4675</v>
      </c>
      <c r="E1608" s="21" t="s">
        <v>336</v>
      </c>
      <c r="F1608" s="21" t="s">
        <v>9</v>
      </c>
      <c r="G1608" s="21" t="s">
        <v>8222</v>
      </c>
      <c r="H1608" s="21" t="s">
        <v>11</v>
      </c>
      <c r="J1608" s="20">
        <v>1532</v>
      </c>
      <c r="L1608" s="21" t="s">
        <v>24</v>
      </c>
      <c r="N1608" s="29" t="s">
        <v>8612</v>
      </c>
      <c r="O1608" s="21" t="s">
        <v>10</v>
      </c>
      <c r="P1608" s="21" t="s">
        <v>2219</v>
      </c>
      <c r="Q1608" s="21"/>
    </row>
    <row r="1609" spans="1:17" s="18" customFormat="1" ht="32" x14ac:dyDescent="0.2">
      <c r="A1609" s="20">
        <v>1345</v>
      </c>
      <c r="B1609" s="21" t="s">
        <v>5636</v>
      </c>
      <c r="C1609" s="21" t="s">
        <v>4197</v>
      </c>
      <c r="E1609" s="21" t="s">
        <v>70</v>
      </c>
      <c r="F1609" s="21" t="s">
        <v>9</v>
      </c>
      <c r="G1609" s="21" t="s">
        <v>8222</v>
      </c>
      <c r="H1609" s="21" t="s">
        <v>11</v>
      </c>
      <c r="J1609" s="20">
        <v>1532</v>
      </c>
      <c r="L1609" s="21" t="s">
        <v>38</v>
      </c>
      <c r="N1609" s="29" t="s">
        <v>8613</v>
      </c>
      <c r="O1609" s="21" t="s">
        <v>10</v>
      </c>
      <c r="P1609" s="21" t="s">
        <v>2262</v>
      </c>
      <c r="Q1609" s="21"/>
    </row>
    <row r="1610" spans="1:17" s="18" customFormat="1" ht="42" x14ac:dyDescent="0.2">
      <c r="A1610" s="20">
        <v>1346</v>
      </c>
      <c r="B1610" s="21" t="s">
        <v>6113</v>
      </c>
      <c r="C1610" s="21" t="s">
        <v>6011</v>
      </c>
      <c r="E1610" s="21" t="s">
        <v>307</v>
      </c>
      <c r="F1610" s="21" t="s">
        <v>9</v>
      </c>
      <c r="G1610" s="21" t="s">
        <v>8222</v>
      </c>
      <c r="H1610" s="21" t="s">
        <v>11</v>
      </c>
      <c r="J1610" s="20">
        <v>1532</v>
      </c>
      <c r="L1610" s="21" t="s">
        <v>38</v>
      </c>
      <c r="N1610" s="29" t="s">
        <v>8614</v>
      </c>
      <c r="O1610" s="21" t="s">
        <v>10</v>
      </c>
      <c r="P1610" s="21" t="s">
        <v>2279</v>
      </c>
      <c r="Q1610" s="21"/>
    </row>
    <row r="1611" spans="1:17" s="18" customFormat="1" ht="32" x14ac:dyDescent="0.2">
      <c r="A1611" s="20">
        <v>1347</v>
      </c>
      <c r="B1611" s="21" t="s">
        <v>6123</v>
      </c>
      <c r="C1611" s="21" t="s">
        <v>4246</v>
      </c>
      <c r="E1611" s="21" t="s">
        <v>7523</v>
      </c>
      <c r="F1611" s="21" t="s">
        <v>9</v>
      </c>
      <c r="G1611" s="21" t="s">
        <v>8222</v>
      </c>
      <c r="H1611" s="21" t="s">
        <v>11</v>
      </c>
      <c r="J1611" s="20">
        <v>1532</v>
      </c>
      <c r="L1611" s="21" t="s">
        <v>24</v>
      </c>
      <c r="N1611" s="29" t="s">
        <v>8615</v>
      </c>
      <c r="O1611" s="21" t="s">
        <v>10</v>
      </c>
      <c r="P1611" s="21" t="s">
        <v>2316</v>
      </c>
      <c r="Q1611" s="21"/>
    </row>
    <row r="1612" spans="1:17" s="18" customFormat="1" ht="32" x14ac:dyDescent="0.2">
      <c r="A1612" s="20">
        <v>1348</v>
      </c>
      <c r="B1612" s="21" t="s">
        <v>6140</v>
      </c>
      <c r="C1612" s="21" t="s">
        <v>4646</v>
      </c>
      <c r="F1612" s="21" t="s">
        <v>9</v>
      </c>
      <c r="G1612" s="21" t="s">
        <v>8222</v>
      </c>
      <c r="H1612" s="21" t="s">
        <v>11</v>
      </c>
      <c r="J1612" s="20">
        <v>1532</v>
      </c>
      <c r="L1612" s="21" t="s">
        <v>8</v>
      </c>
      <c r="N1612" s="29" t="s">
        <v>8616</v>
      </c>
      <c r="O1612" s="21" t="s">
        <v>10</v>
      </c>
      <c r="P1612" s="21" t="s">
        <v>2390</v>
      </c>
      <c r="Q1612" s="21"/>
    </row>
    <row r="1613" spans="1:17" s="18" customFormat="1" ht="32" x14ac:dyDescent="0.2">
      <c r="A1613" s="20">
        <v>1349</v>
      </c>
      <c r="B1613" s="21" t="s">
        <v>5637</v>
      </c>
      <c r="C1613" s="21" t="s">
        <v>4197</v>
      </c>
      <c r="F1613" s="21" t="s">
        <v>9</v>
      </c>
      <c r="G1613" s="21" t="s">
        <v>8222</v>
      </c>
      <c r="H1613" s="21" t="s">
        <v>11</v>
      </c>
      <c r="J1613" s="20">
        <v>1532</v>
      </c>
      <c r="L1613" s="21" t="s">
        <v>38</v>
      </c>
      <c r="N1613" s="29" t="s">
        <v>8617</v>
      </c>
      <c r="O1613" s="21" t="s">
        <v>10</v>
      </c>
      <c r="P1613" s="21" t="s">
        <v>2534</v>
      </c>
      <c r="Q1613" s="21"/>
    </row>
    <row r="1614" spans="1:17" s="18" customFormat="1" ht="32" x14ac:dyDescent="0.2">
      <c r="A1614" s="20">
        <v>1350</v>
      </c>
      <c r="B1614" s="21" t="s">
        <v>6182</v>
      </c>
      <c r="C1614" s="21" t="s">
        <v>4232</v>
      </c>
      <c r="E1614" s="21" t="s">
        <v>1408</v>
      </c>
      <c r="F1614" s="21" t="s">
        <v>9</v>
      </c>
      <c r="G1614" s="21" t="s">
        <v>8222</v>
      </c>
      <c r="H1614" s="21" t="s">
        <v>11</v>
      </c>
      <c r="J1614" s="20">
        <v>1532</v>
      </c>
      <c r="L1614" s="21" t="s">
        <v>24</v>
      </c>
      <c r="N1614" s="29" t="s">
        <v>8618</v>
      </c>
      <c r="O1614" s="21" t="s">
        <v>10</v>
      </c>
      <c r="P1614" s="21" t="s">
        <v>2546</v>
      </c>
      <c r="Q1614" s="21"/>
    </row>
    <row r="1615" spans="1:17" s="18" customFormat="1" ht="32" x14ac:dyDescent="0.2">
      <c r="A1615" s="20">
        <v>1351</v>
      </c>
      <c r="B1615" s="21" t="s">
        <v>6183</v>
      </c>
      <c r="C1615" s="21" t="s">
        <v>4232</v>
      </c>
      <c r="E1615" s="21" t="s">
        <v>655</v>
      </c>
      <c r="F1615" s="21" t="s">
        <v>9</v>
      </c>
      <c r="G1615" s="21" t="s">
        <v>8222</v>
      </c>
      <c r="H1615" s="21" t="s">
        <v>11</v>
      </c>
      <c r="J1615" s="20">
        <v>1532</v>
      </c>
      <c r="L1615" s="21" t="s">
        <v>24</v>
      </c>
      <c r="N1615" s="29" t="s">
        <v>8619</v>
      </c>
      <c r="O1615" s="21" t="s">
        <v>10</v>
      </c>
      <c r="P1615" s="21" t="s">
        <v>2551</v>
      </c>
      <c r="Q1615" s="21"/>
    </row>
    <row r="1616" spans="1:17" s="18" customFormat="1" ht="32" x14ac:dyDescent="0.2">
      <c r="A1616" s="20">
        <v>1352</v>
      </c>
      <c r="B1616" s="21" t="s">
        <v>5638</v>
      </c>
      <c r="C1616" s="21" t="s">
        <v>4197</v>
      </c>
      <c r="E1616" s="21" t="s">
        <v>79</v>
      </c>
      <c r="F1616" s="21" t="s">
        <v>9</v>
      </c>
      <c r="G1616" s="21" t="s">
        <v>8222</v>
      </c>
      <c r="H1616" s="21" t="s">
        <v>11</v>
      </c>
      <c r="J1616" s="20">
        <v>1532</v>
      </c>
      <c r="L1616" s="21" t="s">
        <v>24</v>
      </c>
      <c r="N1616" s="29" t="s">
        <v>8620</v>
      </c>
      <c r="O1616" s="21" t="s">
        <v>10</v>
      </c>
      <c r="P1616" s="21" t="s">
        <v>2774</v>
      </c>
      <c r="Q1616" s="21"/>
    </row>
    <row r="1617" spans="1:17" s="18" customFormat="1" ht="154" x14ac:dyDescent="0.2">
      <c r="A1617" s="20">
        <v>1353</v>
      </c>
      <c r="B1617" s="21" t="s">
        <v>5639</v>
      </c>
      <c r="C1617" s="21" t="s">
        <v>4197</v>
      </c>
      <c r="D1617" s="21" t="s">
        <v>67</v>
      </c>
      <c r="E1617" s="21" t="s">
        <v>336</v>
      </c>
      <c r="F1617" s="21" t="s">
        <v>9</v>
      </c>
      <c r="G1617" s="21" t="s">
        <v>8222</v>
      </c>
      <c r="H1617" s="21" t="s">
        <v>11</v>
      </c>
      <c r="J1617" s="20">
        <v>1532</v>
      </c>
      <c r="L1617" s="21" t="s">
        <v>24</v>
      </c>
      <c r="N1617" s="29" t="s">
        <v>8621</v>
      </c>
      <c r="O1617" s="21" t="s">
        <v>5640</v>
      </c>
      <c r="P1617" s="21" t="s">
        <v>2817</v>
      </c>
      <c r="Q1617" s="21"/>
    </row>
    <row r="1618" spans="1:17" s="18" customFormat="1" ht="42" x14ac:dyDescent="0.2">
      <c r="A1618" s="20">
        <v>1354</v>
      </c>
      <c r="B1618" s="21" t="s">
        <v>4985</v>
      </c>
      <c r="C1618" s="21" t="s">
        <v>4195</v>
      </c>
      <c r="F1618" s="21" t="s">
        <v>9</v>
      </c>
      <c r="G1618" s="21" t="s">
        <v>8222</v>
      </c>
      <c r="H1618" s="21" t="s">
        <v>11</v>
      </c>
      <c r="J1618" s="20">
        <v>1532</v>
      </c>
      <c r="L1618" s="21" t="s">
        <v>16</v>
      </c>
      <c r="N1618" s="29" t="s">
        <v>8622</v>
      </c>
      <c r="O1618" s="21" t="s">
        <v>10</v>
      </c>
      <c r="P1618" s="21" t="s">
        <v>3573</v>
      </c>
      <c r="Q1618" s="21"/>
    </row>
    <row r="1619" spans="1:17" s="18" customFormat="1" ht="32" x14ac:dyDescent="0.2">
      <c r="A1619" s="20">
        <v>1355</v>
      </c>
      <c r="B1619" s="21" t="s">
        <v>5549</v>
      </c>
      <c r="C1619" s="21" t="s">
        <v>4195</v>
      </c>
      <c r="E1619" s="21" t="s">
        <v>1270</v>
      </c>
      <c r="F1619" s="21" t="s">
        <v>9</v>
      </c>
      <c r="G1619" s="21" t="s">
        <v>8222</v>
      </c>
      <c r="H1619" s="21" t="s">
        <v>11</v>
      </c>
      <c r="J1619" s="20">
        <v>1532</v>
      </c>
      <c r="L1619" s="21" t="s">
        <v>38</v>
      </c>
      <c r="N1619" s="29" t="s">
        <v>8623</v>
      </c>
      <c r="O1619" s="21" t="s">
        <v>10</v>
      </c>
      <c r="P1619" s="21" t="s">
        <v>3781</v>
      </c>
      <c r="Q1619" s="21"/>
    </row>
    <row r="1620" spans="1:17" s="18" customFormat="1" ht="32" x14ac:dyDescent="0.2">
      <c r="A1620" s="20">
        <v>1356</v>
      </c>
      <c r="B1620" s="21" t="s">
        <v>6486</v>
      </c>
      <c r="C1620" s="21" t="s">
        <v>4232</v>
      </c>
      <c r="F1620" s="21" t="s">
        <v>9</v>
      </c>
      <c r="G1620" s="21" t="s">
        <v>8222</v>
      </c>
      <c r="H1620" s="21" t="s">
        <v>11</v>
      </c>
      <c r="J1620" s="20">
        <v>1532</v>
      </c>
      <c r="L1620" s="21" t="s">
        <v>24</v>
      </c>
      <c r="N1620" s="29" t="s">
        <v>8624</v>
      </c>
      <c r="O1620" s="21" t="s">
        <v>10</v>
      </c>
      <c r="P1620" s="21" t="s">
        <v>3785</v>
      </c>
      <c r="Q1620" s="21"/>
    </row>
    <row r="1621" spans="1:17" s="18" customFormat="1" ht="32" x14ac:dyDescent="0.2">
      <c r="A1621" s="20">
        <v>1358</v>
      </c>
      <c r="B1621" s="21" t="s">
        <v>6504</v>
      </c>
      <c r="C1621" s="21" t="s">
        <v>4201</v>
      </c>
      <c r="F1621" s="21" t="s">
        <v>335</v>
      </c>
      <c r="G1621" s="21" t="s">
        <v>8222</v>
      </c>
      <c r="H1621" s="21" t="s">
        <v>11</v>
      </c>
      <c r="J1621" s="20">
        <v>1532</v>
      </c>
      <c r="L1621" s="21" t="s">
        <v>24</v>
      </c>
      <c r="N1621" s="29" t="s">
        <v>7524</v>
      </c>
      <c r="O1621" s="21" t="s">
        <v>10</v>
      </c>
      <c r="P1621" s="21" t="s">
        <v>3884</v>
      </c>
      <c r="Q1621" s="21"/>
    </row>
    <row r="1622" spans="1:17" s="18" customFormat="1" ht="32" x14ac:dyDescent="0.2">
      <c r="A1622" s="20">
        <v>1359</v>
      </c>
      <c r="B1622" s="21" t="s">
        <v>6504</v>
      </c>
      <c r="C1622" s="21" t="s">
        <v>4246</v>
      </c>
      <c r="E1622" s="21" t="s">
        <v>3885</v>
      </c>
      <c r="F1622" s="21" t="s">
        <v>9</v>
      </c>
      <c r="G1622" s="21" t="s">
        <v>8222</v>
      </c>
      <c r="H1622" s="21" t="s">
        <v>11</v>
      </c>
      <c r="J1622" s="20">
        <v>1532</v>
      </c>
      <c r="L1622" s="21" t="s">
        <v>24</v>
      </c>
      <c r="N1622" s="29" t="s">
        <v>7524</v>
      </c>
      <c r="O1622" s="21" t="s">
        <v>10</v>
      </c>
      <c r="P1622" s="21" t="s">
        <v>3886</v>
      </c>
    </row>
    <row r="1623" spans="1:17" s="18" customFormat="1" ht="32" x14ac:dyDescent="0.2">
      <c r="A1623" s="20">
        <v>1360</v>
      </c>
      <c r="B1623" s="21" t="s">
        <v>6521</v>
      </c>
      <c r="C1623" s="21" t="s">
        <v>4592</v>
      </c>
      <c r="E1623" s="21" t="s">
        <v>3682</v>
      </c>
      <c r="F1623" s="21" t="s">
        <v>9</v>
      </c>
      <c r="G1623" s="21" t="s">
        <v>8222</v>
      </c>
      <c r="H1623" s="21" t="s">
        <v>11</v>
      </c>
      <c r="J1623" s="20">
        <v>1532</v>
      </c>
      <c r="L1623" s="21" t="s">
        <v>8</v>
      </c>
      <c r="N1623" s="29" t="s">
        <v>7525</v>
      </c>
      <c r="O1623" s="21" t="s">
        <v>10</v>
      </c>
      <c r="P1623" s="21" t="s">
        <v>3984</v>
      </c>
      <c r="Q1623" s="21"/>
    </row>
    <row r="1624" spans="1:17" s="18" customFormat="1" ht="84" x14ac:dyDescent="0.2">
      <c r="A1624" s="20">
        <v>1446</v>
      </c>
      <c r="B1624" s="21" t="s">
        <v>6305</v>
      </c>
      <c r="C1624" s="21" t="s">
        <v>4232</v>
      </c>
      <c r="F1624" s="21" t="s">
        <v>9</v>
      </c>
      <c r="G1624" s="21" t="s">
        <v>2987</v>
      </c>
      <c r="H1624" s="21" t="s">
        <v>19</v>
      </c>
      <c r="J1624" s="20">
        <v>1532</v>
      </c>
      <c r="L1624" s="21" t="s">
        <v>4352</v>
      </c>
      <c r="N1624" s="29" t="s">
        <v>7535</v>
      </c>
      <c r="O1624" s="21" t="s">
        <v>2989</v>
      </c>
      <c r="P1624" s="21" t="s">
        <v>2988</v>
      </c>
    </row>
    <row r="1625" spans="1:17" s="18" customFormat="1" ht="238" x14ac:dyDescent="0.2">
      <c r="A1625" s="20">
        <v>1673</v>
      </c>
      <c r="B1625" s="21" t="s">
        <v>5964</v>
      </c>
      <c r="C1625" s="21" t="s">
        <v>4246</v>
      </c>
      <c r="D1625" s="21" t="s">
        <v>5644</v>
      </c>
      <c r="E1625" s="21" t="s">
        <v>79</v>
      </c>
      <c r="F1625" s="21" t="s">
        <v>9</v>
      </c>
      <c r="G1625" s="21" t="s">
        <v>8222</v>
      </c>
      <c r="H1625" s="21" t="s">
        <v>11</v>
      </c>
      <c r="J1625" s="20">
        <v>1532</v>
      </c>
      <c r="L1625" s="21" t="s">
        <v>5646</v>
      </c>
      <c r="N1625" s="29" t="s">
        <v>7536</v>
      </c>
      <c r="O1625" s="85" t="s">
        <v>8733</v>
      </c>
      <c r="P1625" s="21" t="s">
        <v>5645</v>
      </c>
      <c r="Q1625" s="21"/>
    </row>
    <row r="1626" spans="1:17" s="18" customFormat="1" ht="32" x14ac:dyDescent="0.2">
      <c r="A1626" s="20">
        <v>737</v>
      </c>
      <c r="B1626" s="21" t="s">
        <v>5648</v>
      </c>
      <c r="C1626" s="21" t="s">
        <v>4283</v>
      </c>
      <c r="D1626" s="21" t="s">
        <v>1095</v>
      </c>
      <c r="E1626" s="21" t="s">
        <v>1096</v>
      </c>
      <c r="F1626" s="21" t="s">
        <v>9</v>
      </c>
      <c r="G1626" s="21" t="s">
        <v>22</v>
      </c>
      <c r="H1626" s="21" t="s">
        <v>11</v>
      </c>
      <c r="J1626" s="20">
        <v>1533</v>
      </c>
      <c r="K1626" s="22" t="s">
        <v>1389</v>
      </c>
      <c r="L1626" s="21" t="s">
        <v>38</v>
      </c>
      <c r="N1626" s="29" t="s">
        <v>7590</v>
      </c>
      <c r="O1626" s="21" t="s">
        <v>1390</v>
      </c>
      <c r="P1626" s="21" t="s">
        <v>1388</v>
      </c>
      <c r="Q1626" s="21"/>
    </row>
    <row r="1627" spans="1:17" s="18" customFormat="1" ht="96" x14ac:dyDescent="0.2">
      <c r="A1627" s="20">
        <v>1194</v>
      </c>
      <c r="B1627" s="21" t="s">
        <v>4241</v>
      </c>
      <c r="C1627" s="21" t="s">
        <v>4246</v>
      </c>
      <c r="D1627" s="21" t="s">
        <v>3389</v>
      </c>
      <c r="E1627" s="21" t="s">
        <v>265</v>
      </c>
      <c r="F1627" s="21" t="s">
        <v>9</v>
      </c>
      <c r="G1627" s="55" t="s">
        <v>8225</v>
      </c>
      <c r="H1627" s="21" t="s">
        <v>7624</v>
      </c>
      <c r="J1627" s="20">
        <v>1533</v>
      </c>
      <c r="K1627" s="22" t="s">
        <v>5655</v>
      </c>
      <c r="L1627" s="21" t="s">
        <v>16</v>
      </c>
      <c r="M1627" s="21" t="s">
        <v>840</v>
      </c>
      <c r="N1627" s="29" t="s">
        <v>7591</v>
      </c>
      <c r="O1627" s="21" t="s">
        <v>5656</v>
      </c>
      <c r="P1627" s="21" t="s">
        <v>3390</v>
      </c>
      <c r="Q1627" s="21"/>
    </row>
    <row r="1628" spans="1:17" s="18" customFormat="1" ht="98" x14ac:dyDescent="0.2">
      <c r="A1628" s="20">
        <v>1196</v>
      </c>
      <c r="B1628" s="21" t="s">
        <v>6200</v>
      </c>
      <c r="C1628" s="21" t="s">
        <v>5026</v>
      </c>
      <c r="D1628" s="21" t="s">
        <v>2399</v>
      </c>
      <c r="E1628" s="21" t="s">
        <v>49</v>
      </c>
      <c r="F1628" s="21" t="s">
        <v>9</v>
      </c>
      <c r="G1628" s="21" t="s">
        <v>5657</v>
      </c>
      <c r="H1628" s="21" t="s">
        <v>7624</v>
      </c>
      <c r="J1628" s="20">
        <v>1533</v>
      </c>
      <c r="K1628" s="22" t="s">
        <v>5658</v>
      </c>
      <c r="L1628" s="21" t="s">
        <v>16</v>
      </c>
      <c r="N1628" s="29" t="s">
        <v>8542</v>
      </c>
      <c r="O1628" s="21" t="s">
        <v>5659</v>
      </c>
      <c r="P1628" s="21" t="s">
        <v>2644</v>
      </c>
      <c r="Q1628" s="21"/>
    </row>
    <row r="1629" spans="1:17" s="18" customFormat="1" ht="96" x14ac:dyDescent="0.2">
      <c r="A1629" s="20">
        <v>1197</v>
      </c>
      <c r="B1629" s="21" t="s">
        <v>6324</v>
      </c>
      <c r="C1629" s="21" t="s">
        <v>5020</v>
      </c>
      <c r="D1629" s="21" t="s">
        <v>3062</v>
      </c>
      <c r="E1629" s="21" t="s">
        <v>241</v>
      </c>
      <c r="F1629" s="21" t="s">
        <v>9</v>
      </c>
      <c r="G1629" s="21" t="s">
        <v>5657</v>
      </c>
      <c r="H1629" s="21" t="s">
        <v>7624</v>
      </c>
      <c r="J1629" s="20">
        <v>1533</v>
      </c>
      <c r="K1629" s="22" t="s">
        <v>5658</v>
      </c>
      <c r="L1629" s="21" t="s">
        <v>38</v>
      </c>
      <c r="N1629" s="29" t="s">
        <v>8626</v>
      </c>
      <c r="O1629" s="21" t="s">
        <v>5660</v>
      </c>
      <c r="P1629" s="21" t="s">
        <v>3063</v>
      </c>
      <c r="Q1629" s="21"/>
    </row>
    <row r="1630" spans="1:17" s="18" customFormat="1" ht="80" x14ac:dyDescent="0.2">
      <c r="A1630" s="20">
        <v>1200</v>
      </c>
      <c r="B1630" s="21" t="s">
        <v>5661</v>
      </c>
      <c r="C1630" s="21" t="s">
        <v>4283</v>
      </c>
      <c r="D1630" s="21" t="s">
        <v>1095</v>
      </c>
      <c r="E1630" s="21" t="s">
        <v>1096</v>
      </c>
      <c r="F1630" s="21" t="s">
        <v>9</v>
      </c>
      <c r="G1630" s="21" t="s">
        <v>5662</v>
      </c>
      <c r="H1630" s="21" t="s">
        <v>7624</v>
      </c>
      <c r="J1630" s="20">
        <v>1533</v>
      </c>
      <c r="K1630" s="22" t="s">
        <v>5664</v>
      </c>
      <c r="L1630" s="21" t="s">
        <v>38</v>
      </c>
      <c r="N1630" s="29" t="s">
        <v>7592</v>
      </c>
      <c r="O1630" s="21" t="s">
        <v>5665</v>
      </c>
      <c r="P1630" s="21" t="s">
        <v>5663</v>
      </c>
      <c r="Q1630" s="21"/>
    </row>
    <row r="1631" spans="1:17" s="18" customFormat="1" ht="112" x14ac:dyDescent="0.2">
      <c r="A1631" s="20">
        <v>736</v>
      </c>
      <c r="B1631" s="21" t="s">
        <v>5647</v>
      </c>
      <c r="C1631" s="21" t="s">
        <v>4197</v>
      </c>
      <c r="D1631" s="21" t="s">
        <v>2437</v>
      </c>
      <c r="E1631" s="21" t="s">
        <v>13</v>
      </c>
      <c r="F1631" s="21" t="s">
        <v>9</v>
      </c>
      <c r="G1631" s="21" t="s">
        <v>22</v>
      </c>
      <c r="H1631" s="21" t="s">
        <v>11</v>
      </c>
      <c r="J1631" s="20">
        <v>1533</v>
      </c>
      <c r="K1631" s="22" t="s">
        <v>2439</v>
      </c>
      <c r="L1631" s="21" t="s">
        <v>252</v>
      </c>
      <c r="M1631" s="21" t="s">
        <v>840</v>
      </c>
      <c r="N1631" s="29" t="s">
        <v>7593</v>
      </c>
      <c r="O1631" s="42" t="s">
        <v>8093</v>
      </c>
      <c r="P1631" s="21" t="s">
        <v>2438</v>
      </c>
      <c r="Q1631" s="21"/>
    </row>
    <row r="1632" spans="1:17" s="18" customFormat="1" ht="32" x14ac:dyDescent="0.2">
      <c r="A1632" s="20">
        <v>739</v>
      </c>
      <c r="B1632" s="21" t="s">
        <v>5649</v>
      </c>
      <c r="C1632" s="21" t="s">
        <v>4195</v>
      </c>
      <c r="D1632" s="21" t="s">
        <v>1258</v>
      </c>
      <c r="E1632" s="21" t="s">
        <v>1259</v>
      </c>
      <c r="F1632" s="21" t="s">
        <v>9</v>
      </c>
      <c r="G1632" s="21" t="s">
        <v>22</v>
      </c>
      <c r="H1632" s="21" t="s">
        <v>11</v>
      </c>
      <c r="J1632" s="20">
        <v>1533</v>
      </c>
      <c r="K1632" s="22" t="s">
        <v>1261</v>
      </c>
      <c r="L1632" s="21" t="s">
        <v>24</v>
      </c>
      <c r="N1632" s="29" t="s">
        <v>7594</v>
      </c>
      <c r="O1632" s="21" t="s">
        <v>1262</v>
      </c>
      <c r="P1632" s="21" t="s">
        <v>1260</v>
      </c>
      <c r="Q1632" s="21"/>
    </row>
    <row r="1633" spans="1:17" s="18" customFormat="1" ht="48" x14ac:dyDescent="0.2">
      <c r="A1633" s="20">
        <v>738</v>
      </c>
      <c r="B1633" s="21" t="s">
        <v>4834</v>
      </c>
      <c r="C1633" s="21" t="s">
        <v>4197</v>
      </c>
      <c r="D1633" s="21" t="s">
        <v>3154</v>
      </c>
      <c r="F1633" s="21" t="s">
        <v>9</v>
      </c>
      <c r="G1633" s="21" t="s">
        <v>22</v>
      </c>
      <c r="H1633" s="21" t="s">
        <v>11</v>
      </c>
      <c r="J1633" s="20">
        <v>1533</v>
      </c>
      <c r="K1633" s="22" t="s">
        <v>3156</v>
      </c>
      <c r="L1633" s="21" t="s">
        <v>24</v>
      </c>
      <c r="N1633" s="29" t="s">
        <v>7595</v>
      </c>
      <c r="O1633" s="21" t="s">
        <v>1390</v>
      </c>
      <c r="P1633" s="21" t="s">
        <v>3155</v>
      </c>
      <c r="Q1633" s="21"/>
    </row>
    <row r="1634" spans="1:17" s="18" customFormat="1" ht="140" x14ac:dyDescent="0.2">
      <c r="A1634" s="20">
        <v>1313</v>
      </c>
      <c r="B1634" s="21" t="s">
        <v>5676</v>
      </c>
      <c r="C1634" s="21" t="s">
        <v>4835</v>
      </c>
      <c r="F1634" s="21" t="s">
        <v>9</v>
      </c>
      <c r="G1634" s="21" t="s">
        <v>8222</v>
      </c>
      <c r="H1634" s="21" t="s">
        <v>11</v>
      </c>
      <c r="J1634" s="20">
        <v>1533</v>
      </c>
      <c r="K1634" s="67" t="s">
        <v>8632</v>
      </c>
      <c r="L1634" s="21" t="s">
        <v>8</v>
      </c>
      <c r="N1634" s="29" t="s">
        <v>8545</v>
      </c>
      <c r="O1634" s="21" t="s">
        <v>138</v>
      </c>
      <c r="P1634" s="21" t="s">
        <v>137</v>
      </c>
      <c r="Q1634" s="21"/>
    </row>
    <row r="1635" spans="1:17" s="18" customFormat="1" ht="70" x14ac:dyDescent="0.2">
      <c r="A1635" s="20">
        <v>1362</v>
      </c>
      <c r="B1635" s="21" t="s">
        <v>5678</v>
      </c>
      <c r="C1635" s="21" t="s">
        <v>4197</v>
      </c>
      <c r="F1635" s="21" t="s">
        <v>9</v>
      </c>
      <c r="G1635" s="21" t="s">
        <v>8222</v>
      </c>
      <c r="H1635" s="21" t="s">
        <v>11</v>
      </c>
      <c r="J1635" s="20">
        <v>1533</v>
      </c>
      <c r="K1635" s="67" t="s">
        <v>8632</v>
      </c>
      <c r="L1635" s="21" t="s">
        <v>8</v>
      </c>
      <c r="N1635" s="29" t="s">
        <v>8546</v>
      </c>
      <c r="O1635" s="21" t="s">
        <v>7553</v>
      </c>
      <c r="P1635" s="21" t="s">
        <v>122</v>
      </c>
      <c r="Q1635" s="21"/>
    </row>
    <row r="1636" spans="1:17" s="18" customFormat="1" ht="32" x14ac:dyDescent="0.2">
      <c r="A1636" s="20">
        <v>1372</v>
      </c>
      <c r="B1636" s="21" t="s">
        <v>5686</v>
      </c>
      <c r="C1636" s="21" t="s">
        <v>4197</v>
      </c>
      <c r="F1636" s="21" t="s">
        <v>9</v>
      </c>
      <c r="G1636" s="21" t="s">
        <v>8222</v>
      </c>
      <c r="H1636" s="21" t="s">
        <v>11</v>
      </c>
      <c r="J1636" s="20">
        <v>1533</v>
      </c>
      <c r="K1636" s="67" t="s">
        <v>8632</v>
      </c>
      <c r="L1636" s="21" t="s">
        <v>8</v>
      </c>
      <c r="M1636" s="21" t="s">
        <v>54</v>
      </c>
      <c r="N1636" s="29" t="s">
        <v>7561</v>
      </c>
      <c r="O1636" s="21" t="s">
        <v>121</v>
      </c>
      <c r="P1636" s="21" t="s">
        <v>373</v>
      </c>
      <c r="Q1636" s="21"/>
    </row>
    <row r="1637" spans="1:17" s="18" customFormat="1" ht="32" x14ac:dyDescent="0.2">
      <c r="A1637" s="20">
        <v>1375</v>
      </c>
      <c r="B1637" s="21" t="s">
        <v>5688</v>
      </c>
      <c r="C1637" s="21" t="s">
        <v>4246</v>
      </c>
      <c r="F1637" s="21" t="s">
        <v>9</v>
      </c>
      <c r="G1637" s="21" t="s">
        <v>8222</v>
      </c>
      <c r="H1637" s="21" t="s">
        <v>11</v>
      </c>
      <c r="J1637" s="20">
        <v>1533</v>
      </c>
      <c r="K1637" s="67" t="s">
        <v>8632</v>
      </c>
      <c r="L1637" s="21" t="s">
        <v>8</v>
      </c>
      <c r="N1637" s="29" t="s">
        <v>7563</v>
      </c>
      <c r="O1637" s="21" t="s">
        <v>121</v>
      </c>
      <c r="P1637" s="21" t="s">
        <v>609</v>
      </c>
      <c r="Q1637" s="21"/>
    </row>
    <row r="1638" spans="1:17" s="18" customFormat="1" ht="32" x14ac:dyDescent="0.2">
      <c r="A1638" s="20">
        <v>1380</v>
      </c>
      <c r="B1638" s="21" t="s">
        <v>5690</v>
      </c>
      <c r="C1638" s="21" t="s">
        <v>4246</v>
      </c>
      <c r="F1638" s="21" t="s">
        <v>9</v>
      </c>
      <c r="G1638" s="21" t="s">
        <v>8222</v>
      </c>
      <c r="H1638" s="21" t="s">
        <v>11</v>
      </c>
      <c r="J1638" s="20">
        <v>1533</v>
      </c>
      <c r="K1638" s="67" t="s">
        <v>8632</v>
      </c>
      <c r="L1638" s="21" t="s">
        <v>8</v>
      </c>
      <c r="N1638" s="29" t="s">
        <v>7566</v>
      </c>
      <c r="O1638" s="21" t="s">
        <v>121</v>
      </c>
      <c r="P1638" s="21" t="s">
        <v>1014</v>
      </c>
      <c r="Q1638" s="21"/>
    </row>
    <row r="1639" spans="1:17" s="18" customFormat="1" ht="32" x14ac:dyDescent="0.2">
      <c r="A1639" s="20">
        <v>1381</v>
      </c>
      <c r="B1639" s="21" t="s">
        <v>5691</v>
      </c>
      <c r="C1639" s="21" t="s">
        <v>4224</v>
      </c>
      <c r="F1639" s="21" t="s">
        <v>9</v>
      </c>
      <c r="G1639" s="21" t="s">
        <v>8222</v>
      </c>
      <c r="H1639" s="21" t="s">
        <v>11</v>
      </c>
      <c r="J1639" s="20">
        <v>1533</v>
      </c>
      <c r="K1639" s="67" t="s">
        <v>8632</v>
      </c>
      <c r="L1639" s="21" t="s">
        <v>38</v>
      </c>
      <c r="N1639" s="29" t="s">
        <v>7567</v>
      </c>
      <c r="O1639" s="21" t="s">
        <v>121</v>
      </c>
      <c r="P1639" s="21" t="s">
        <v>1015</v>
      </c>
      <c r="Q1639" s="21"/>
    </row>
    <row r="1640" spans="1:17" s="18" customFormat="1" ht="32" x14ac:dyDescent="0.2">
      <c r="A1640" s="20">
        <v>1395</v>
      </c>
      <c r="B1640" s="21" t="s">
        <v>6115</v>
      </c>
      <c r="C1640" s="21" t="s">
        <v>4232</v>
      </c>
      <c r="F1640" s="21" t="s">
        <v>9</v>
      </c>
      <c r="G1640" s="21" t="s">
        <v>8222</v>
      </c>
      <c r="H1640" s="21" t="s">
        <v>11</v>
      </c>
      <c r="J1640" s="20">
        <v>1533</v>
      </c>
      <c r="K1640" s="67" t="s">
        <v>8632</v>
      </c>
      <c r="L1640" s="21" t="s">
        <v>8</v>
      </c>
      <c r="N1640" s="29" t="s">
        <v>7568</v>
      </c>
      <c r="O1640" s="21" t="s">
        <v>121</v>
      </c>
      <c r="P1640" s="21" t="s">
        <v>2281</v>
      </c>
    </row>
    <row r="1641" spans="1:17" s="18" customFormat="1" ht="32" x14ac:dyDescent="0.2">
      <c r="A1641" s="20">
        <v>1403</v>
      </c>
      <c r="B1641" s="21" t="s">
        <v>6197</v>
      </c>
      <c r="C1641" s="21" t="s">
        <v>4283</v>
      </c>
      <c r="F1641" s="21" t="s">
        <v>9</v>
      </c>
      <c r="G1641" s="21" t="s">
        <v>8222</v>
      </c>
      <c r="H1641" s="21" t="s">
        <v>11</v>
      </c>
      <c r="J1641" s="20">
        <v>1533</v>
      </c>
      <c r="K1641" s="67" t="s">
        <v>8632</v>
      </c>
      <c r="L1641" s="21" t="s">
        <v>38</v>
      </c>
      <c r="N1641" s="29" t="s">
        <v>7573</v>
      </c>
      <c r="O1641" s="21" t="s">
        <v>121</v>
      </c>
      <c r="P1641" s="21" t="s">
        <v>2632</v>
      </c>
      <c r="Q1641" s="21"/>
    </row>
    <row r="1642" spans="1:17" s="18" customFormat="1" ht="32" x14ac:dyDescent="0.2">
      <c r="A1642" s="20">
        <v>1407</v>
      </c>
      <c r="B1642" s="21" t="s">
        <v>5695</v>
      </c>
      <c r="C1642" s="21" t="s">
        <v>4197</v>
      </c>
      <c r="F1642" s="21" t="s">
        <v>9</v>
      </c>
      <c r="G1642" s="21" t="s">
        <v>8222</v>
      </c>
      <c r="H1642" s="21" t="s">
        <v>11</v>
      </c>
      <c r="J1642" s="20">
        <v>1533</v>
      </c>
      <c r="K1642" s="67" t="s">
        <v>8632</v>
      </c>
      <c r="L1642" s="21" t="s">
        <v>8</v>
      </c>
      <c r="N1642" s="29" t="s">
        <v>7574</v>
      </c>
      <c r="O1642" s="21" t="s">
        <v>121</v>
      </c>
      <c r="P1642" s="21" t="s">
        <v>2907</v>
      </c>
    </row>
    <row r="1643" spans="1:17" s="18" customFormat="1" ht="280" x14ac:dyDescent="0.2">
      <c r="A1643" s="20">
        <v>1068</v>
      </c>
      <c r="B1643" s="69" t="s">
        <v>8711</v>
      </c>
      <c r="C1643" s="21" t="s">
        <v>4835</v>
      </c>
      <c r="D1643" s="21" t="s">
        <v>1138</v>
      </c>
      <c r="E1643" s="21" t="s">
        <v>79</v>
      </c>
      <c r="F1643" s="21" t="s">
        <v>9</v>
      </c>
      <c r="G1643" s="21" t="s">
        <v>8222</v>
      </c>
      <c r="H1643" s="21" t="s">
        <v>11</v>
      </c>
      <c r="J1643" s="20">
        <v>1533</v>
      </c>
      <c r="K1643" s="22" t="s">
        <v>1140</v>
      </c>
      <c r="L1643" s="21" t="s">
        <v>8</v>
      </c>
      <c r="N1643" s="29" t="s">
        <v>8627</v>
      </c>
      <c r="O1643" s="85" t="s">
        <v>8712</v>
      </c>
      <c r="P1643" s="21" t="s">
        <v>1139</v>
      </c>
      <c r="Q1643" s="21"/>
    </row>
    <row r="1644" spans="1:17" s="18" customFormat="1" ht="146" customHeight="1" x14ac:dyDescent="0.2">
      <c r="A1644" s="20">
        <v>1069</v>
      </c>
      <c r="B1644" s="21" t="s">
        <v>5652</v>
      </c>
      <c r="C1644" s="21" t="s">
        <v>4197</v>
      </c>
      <c r="D1644" s="21" t="s">
        <v>3510</v>
      </c>
      <c r="E1644" s="18" t="s">
        <v>79</v>
      </c>
      <c r="F1644" s="21" t="s">
        <v>9</v>
      </c>
      <c r="G1644" s="21" t="s">
        <v>8222</v>
      </c>
      <c r="H1644" s="21" t="s">
        <v>11</v>
      </c>
      <c r="J1644" s="20">
        <v>1533</v>
      </c>
      <c r="K1644" s="22" t="s">
        <v>1140</v>
      </c>
      <c r="L1644" s="21" t="s">
        <v>8</v>
      </c>
      <c r="M1644" s="21" t="s">
        <v>54</v>
      </c>
      <c r="N1644" s="29" t="s">
        <v>8628</v>
      </c>
      <c r="O1644" s="21" t="s">
        <v>7596</v>
      </c>
      <c r="P1644" s="21" t="s">
        <v>1139</v>
      </c>
      <c r="Q1644" s="21"/>
    </row>
    <row r="1645" spans="1:17" s="18" customFormat="1" ht="32" x14ac:dyDescent="0.2">
      <c r="A1645" s="20">
        <v>1379</v>
      </c>
      <c r="B1645" s="21" t="s">
        <v>4626</v>
      </c>
      <c r="C1645" s="21" t="s">
        <v>4246</v>
      </c>
      <c r="F1645" s="21" t="s">
        <v>9</v>
      </c>
      <c r="G1645" s="21" t="s">
        <v>8222</v>
      </c>
      <c r="H1645" s="21" t="s">
        <v>11</v>
      </c>
      <c r="J1645" s="20">
        <v>1533</v>
      </c>
      <c r="K1645" s="67" t="s">
        <v>8638</v>
      </c>
      <c r="L1645" s="21" t="s">
        <v>8</v>
      </c>
      <c r="M1645" s="21" t="s">
        <v>54</v>
      </c>
      <c r="N1645" s="29" t="s">
        <v>7565</v>
      </c>
      <c r="O1645" s="21" t="s">
        <v>121</v>
      </c>
      <c r="P1645" s="21" t="s">
        <v>776</v>
      </c>
      <c r="Q1645" s="21"/>
    </row>
    <row r="1646" spans="1:17" s="18" customFormat="1" ht="32" x14ac:dyDescent="0.2">
      <c r="A1646" s="20">
        <v>1397</v>
      </c>
      <c r="B1646" s="21" t="s">
        <v>6160</v>
      </c>
      <c r="C1646" s="21" t="s">
        <v>4246</v>
      </c>
      <c r="F1646" s="21" t="s">
        <v>9</v>
      </c>
      <c r="G1646" s="21" t="s">
        <v>8222</v>
      </c>
      <c r="H1646" s="21" t="s">
        <v>11</v>
      </c>
      <c r="J1646" s="20">
        <v>1533</v>
      </c>
      <c r="K1646" s="67" t="s">
        <v>8638</v>
      </c>
      <c r="L1646" s="21" t="s">
        <v>8</v>
      </c>
      <c r="N1646" s="29" t="s">
        <v>7569</v>
      </c>
      <c r="O1646" s="21" t="s">
        <v>121</v>
      </c>
      <c r="P1646" s="21" t="s">
        <v>2470</v>
      </c>
      <c r="Q1646" s="21"/>
    </row>
    <row r="1647" spans="1:17" s="18" customFormat="1" ht="98" x14ac:dyDescent="0.2">
      <c r="A1647" s="20">
        <v>1203</v>
      </c>
      <c r="B1647" s="21" t="s">
        <v>6062</v>
      </c>
      <c r="C1647" s="21" t="s">
        <v>4246</v>
      </c>
      <c r="D1647" s="21" t="s">
        <v>1600</v>
      </c>
      <c r="E1647" s="21" t="s">
        <v>286</v>
      </c>
      <c r="F1647" s="21" t="s">
        <v>9</v>
      </c>
      <c r="G1647" s="21" t="s">
        <v>6598</v>
      </c>
      <c r="H1647" s="21" t="s">
        <v>7624</v>
      </c>
      <c r="J1647" s="20">
        <v>1533</v>
      </c>
      <c r="K1647" s="22" t="s">
        <v>6599</v>
      </c>
      <c r="L1647" s="21" t="s">
        <v>8</v>
      </c>
      <c r="N1647" s="29" t="s">
        <v>7597</v>
      </c>
      <c r="O1647" s="21" t="s">
        <v>6600</v>
      </c>
      <c r="P1647" s="21" t="s">
        <v>2089</v>
      </c>
    </row>
    <row r="1648" spans="1:17" s="18" customFormat="1" ht="56" x14ac:dyDescent="0.2">
      <c r="A1648" s="20">
        <v>1423</v>
      </c>
      <c r="B1648" s="21" t="s">
        <v>5700</v>
      </c>
      <c r="C1648" s="21" t="s">
        <v>4195</v>
      </c>
      <c r="F1648" s="21" t="s">
        <v>9</v>
      </c>
      <c r="G1648" s="21" t="s">
        <v>187</v>
      </c>
      <c r="H1648" s="21" t="s">
        <v>11</v>
      </c>
      <c r="J1648" s="20">
        <v>1533</v>
      </c>
      <c r="K1648" s="22" t="s">
        <v>189</v>
      </c>
      <c r="L1648" s="21" t="s">
        <v>4352</v>
      </c>
      <c r="N1648" s="29" t="s">
        <v>7598</v>
      </c>
      <c r="O1648" s="21" t="s">
        <v>190</v>
      </c>
      <c r="P1648" s="21" t="s">
        <v>188</v>
      </c>
      <c r="Q1648" s="21"/>
    </row>
    <row r="1649" spans="1:17" s="18" customFormat="1" ht="70" x14ac:dyDescent="0.2">
      <c r="A1649" s="20">
        <v>1202</v>
      </c>
      <c r="B1649" s="21" t="s">
        <v>6456</v>
      </c>
      <c r="C1649" s="21" t="s">
        <v>4283</v>
      </c>
      <c r="D1649" s="21" t="s">
        <v>3698</v>
      </c>
      <c r="E1649" s="21" t="s">
        <v>716</v>
      </c>
      <c r="F1649" s="21" t="s">
        <v>9</v>
      </c>
      <c r="G1649" s="21" t="s">
        <v>5670</v>
      </c>
      <c r="H1649" s="21" t="s">
        <v>7624</v>
      </c>
      <c r="J1649" s="20">
        <v>1533</v>
      </c>
      <c r="K1649" s="22" t="s">
        <v>5671</v>
      </c>
      <c r="L1649" s="21" t="s">
        <v>8</v>
      </c>
      <c r="N1649" s="29" t="s">
        <v>7599</v>
      </c>
      <c r="O1649" s="21" t="s">
        <v>5672</v>
      </c>
      <c r="P1649" s="21" t="s">
        <v>3699</v>
      </c>
      <c r="Q1649" s="21"/>
    </row>
    <row r="1650" spans="1:17" s="18" customFormat="1" ht="32" x14ac:dyDescent="0.2">
      <c r="A1650" s="20">
        <v>1409</v>
      </c>
      <c r="B1650" s="21" t="s">
        <v>6430</v>
      </c>
      <c r="C1650" s="21" t="s">
        <v>4262</v>
      </c>
      <c r="F1650" s="21" t="s">
        <v>9</v>
      </c>
      <c r="G1650" s="21" t="s">
        <v>8222</v>
      </c>
      <c r="H1650" s="21" t="s">
        <v>11</v>
      </c>
      <c r="J1650" s="20">
        <v>1533</v>
      </c>
      <c r="K1650" s="67" t="s">
        <v>8640</v>
      </c>
      <c r="L1650" s="21" t="s">
        <v>8</v>
      </c>
      <c r="M1650" s="21" t="s">
        <v>446</v>
      </c>
      <c r="N1650" s="29" t="s">
        <v>7576</v>
      </c>
      <c r="O1650" s="21" t="s">
        <v>121</v>
      </c>
      <c r="P1650" s="21" t="s">
        <v>3564</v>
      </c>
      <c r="Q1650" s="21"/>
    </row>
    <row r="1651" spans="1:17" s="18" customFormat="1" ht="98" x14ac:dyDescent="0.2">
      <c r="A1651" s="20">
        <v>1201</v>
      </c>
      <c r="B1651" s="21" t="s">
        <v>5666</v>
      </c>
      <c r="C1651" s="21" t="s">
        <v>4197</v>
      </c>
      <c r="D1651" s="21" t="s">
        <v>195</v>
      </c>
      <c r="E1651" s="21" t="s">
        <v>5617</v>
      </c>
      <c r="F1651" s="21" t="s">
        <v>9</v>
      </c>
      <c r="G1651" s="21" t="s">
        <v>5667</v>
      </c>
      <c r="H1651" s="21" t="s">
        <v>7624</v>
      </c>
      <c r="J1651" s="20">
        <v>1533</v>
      </c>
      <c r="K1651" s="22" t="s">
        <v>5668</v>
      </c>
      <c r="L1651" s="21" t="s">
        <v>16</v>
      </c>
      <c r="N1651" s="29" t="s">
        <v>7600</v>
      </c>
      <c r="O1651" s="21" t="s">
        <v>5669</v>
      </c>
      <c r="P1651" s="21" t="s">
        <v>197</v>
      </c>
      <c r="Q1651" s="21"/>
    </row>
    <row r="1652" spans="1:17" s="18" customFormat="1" ht="32" x14ac:dyDescent="0.2">
      <c r="A1652" s="20">
        <v>1402</v>
      </c>
      <c r="B1652" s="21" t="s">
        <v>4657</v>
      </c>
      <c r="C1652" s="21" t="s">
        <v>4246</v>
      </c>
      <c r="F1652" s="21" t="s">
        <v>9</v>
      </c>
      <c r="G1652" s="21" t="s">
        <v>8222</v>
      </c>
      <c r="H1652" s="21" t="s">
        <v>11</v>
      </c>
      <c r="J1652" s="20">
        <v>1533</v>
      </c>
      <c r="K1652" s="67" t="s">
        <v>8639</v>
      </c>
      <c r="L1652" s="21" t="s">
        <v>38</v>
      </c>
      <c r="N1652" s="29" t="s">
        <v>7572</v>
      </c>
      <c r="O1652" s="21" t="s">
        <v>121</v>
      </c>
      <c r="P1652" s="21" t="s">
        <v>2627</v>
      </c>
      <c r="Q1652" s="21"/>
    </row>
    <row r="1653" spans="1:17" s="18" customFormat="1" ht="32" x14ac:dyDescent="0.2">
      <c r="A1653" s="20">
        <v>1418</v>
      </c>
      <c r="B1653" s="21" t="s">
        <v>6515</v>
      </c>
      <c r="C1653" s="21" t="s">
        <v>4766</v>
      </c>
      <c r="F1653" s="21" t="s">
        <v>9</v>
      </c>
      <c r="G1653" s="21" t="s">
        <v>8222</v>
      </c>
      <c r="H1653" s="21" t="s">
        <v>11</v>
      </c>
      <c r="J1653" s="20">
        <v>1533</v>
      </c>
      <c r="K1653" s="67" t="s">
        <v>8639</v>
      </c>
      <c r="L1653" s="21" t="s">
        <v>8</v>
      </c>
      <c r="M1653" s="21" t="s">
        <v>54</v>
      </c>
      <c r="N1653" s="29" t="s">
        <v>7580</v>
      </c>
      <c r="O1653" s="21" t="s">
        <v>121</v>
      </c>
      <c r="P1653" s="21" t="s">
        <v>3951</v>
      </c>
      <c r="Q1653" s="21"/>
    </row>
    <row r="1654" spans="1:17" s="18" customFormat="1" ht="32" x14ac:dyDescent="0.2">
      <c r="A1654" s="20">
        <v>1364</v>
      </c>
      <c r="B1654" s="21" t="s">
        <v>5042</v>
      </c>
      <c r="C1654" s="21" t="s">
        <v>5679</v>
      </c>
      <c r="F1654" s="21" t="s">
        <v>9</v>
      </c>
      <c r="G1654" s="21" t="s">
        <v>8222</v>
      </c>
      <c r="H1654" s="21" t="s">
        <v>11</v>
      </c>
      <c r="J1654" s="20">
        <v>1533</v>
      </c>
      <c r="K1654" s="67" t="s">
        <v>8634</v>
      </c>
      <c r="L1654" s="21" t="s">
        <v>38</v>
      </c>
      <c r="N1654" s="29" t="s">
        <v>7554</v>
      </c>
      <c r="O1654" s="21" t="s">
        <v>121</v>
      </c>
      <c r="P1654" s="21" t="s">
        <v>129</v>
      </c>
      <c r="Q1654" s="21"/>
    </row>
    <row r="1655" spans="1:17" s="18" customFormat="1" ht="42" x14ac:dyDescent="0.2">
      <c r="A1655" s="20">
        <v>1376</v>
      </c>
      <c r="B1655" s="21" t="s">
        <v>5689</v>
      </c>
      <c r="C1655" s="21" t="s">
        <v>4592</v>
      </c>
      <c r="F1655" s="21" t="s">
        <v>9</v>
      </c>
      <c r="G1655" s="21" t="s">
        <v>8222</v>
      </c>
      <c r="H1655" s="21" t="s">
        <v>11</v>
      </c>
      <c r="J1655" s="20">
        <v>1533</v>
      </c>
      <c r="K1655" s="67" t="s">
        <v>8634</v>
      </c>
      <c r="L1655" s="21" t="s">
        <v>38</v>
      </c>
      <c r="N1655" s="29" t="s">
        <v>8548</v>
      </c>
      <c r="O1655" s="21" t="s">
        <v>121</v>
      </c>
      <c r="P1655" s="21" t="s">
        <v>629</v>
      </c>
      <c r="Q1655" s="21"/>
    </row>
    <row r="1656" spans="1:17" s="18" customFormat="1" ht="32" x14ac:dyDescent="0.2">
      <c r="A1656" s="20">
        <v>1385</v>
      </c>
      <c r="B1656" s="21" t="s">
        <v>5133</v>
      </c>
      <c r="C1656" s="21" t="s">
        <v>4232</v>
      </c>
      <c r="F1656" s="21" t="s">
        <v>9</v>
      </c>
      <c r="G1656" s="21" t="s">
        <v>8222</v>
      </c>
      <c r="H1656" s="21" t="s">
        <v>11</v>
      </c>
      <c r="J1656" s="20">
        <v>1533</v>
      </c>
      <c r="K1656" s="67" t="s">
        <v>8634</v>
      </c>
      <c r="L1656" s="21" t="s">
        <v>8</v>
      </c>
      <c r="N1656" s="29" t="s">
        <v>8048</v>
      </c>
      <c r="O1656" s="21" t="s">
        <v>121</v>
      </c>
      <c r="P1656" s="21" t="s">
        <v>1301</v>
      </c>
      <c r="Q1656" s="21"/>
    </row>
    <row r="1657" spans="1:17" s="18" customFormat="1" ht="42" x14ac:dyDescent="0.2">
      <c r="A1657" s="20">
        <v>1404</v>
      </c>
      <c r="B1657" s="21" t="s">
        <v>5694</v>
      </c>
      <c r="C1657" s="21" t="s">
        <v>4197</v>
      </c>
      <c r="F1657" s="21" t="s">
        <v>9</v>
      </c>
      <c r="G1657" s="21" t="s">
        <v>8222</v>
      </c>
      <c r="H1657" s="21" t="s">
        <v>11</v>
      </c>
      <c r="J1657" s="20">
        <v>1533</v>
      </c>
      <c r="K1657" s="67" t="s">
        <v>8634</v>
      </c>
      <c r="L1657" s="21" t="s">
        <v>38</v>
      </c>
      <c r="N1657" s="29" t="s">
        <v>8548</v>
      </c>
      <c r="O1657" s="21" t="s">
        <v>121</v>
      </c>
      <c r="P1657" s="21" t="s">
        <v>2658</v>
      </c>
      <c r="Q1657" s="21"/>
    </row>
    <row r="1658" spans="1:17" s="18" customFormat="1" ht="32" x14ac:dyDescent="0.2">
      <c r="A1658" s="20">
        <v>1408</v>
      </c>
      <c r="B1658" s="21" t="s">
        <v>6425</v>
      </c>
      <c r="C1658" s="21" t="s">
        <v>4232</v>
      </c>
      <c r="F1658" s="21" t="s">
        <v>9</v>
      </c>
      <c r="G1658" s="21" t="s">
        <v>8222</v>
      </c>
      <c r="H1658" s="21" t="s">
        <v>11</v>
      </c>
      <c r="J1658" s="20">
        <v>1533</v>
      </c>
      <c r="K1658" s="67" t="s">
        <v>8634</v>
      </c>
      <c r="L1658" s="21" t="s">
        <v>8</v>
      </c>
      <c r="M1658" s="21" t="s">
        <v>514</v>
      </c>
      <c r="N1658" s="29" t="s">
        <v>7575</v>
      </c>
      <c r="O1658" s="21" t="s">
        <v>121</v>
      </c>
      <c r="P1658" s="21" t="s">
        <v>3553</v>
      </c>
      <c r="Q1658" s="21"/>
    </row>
    <row r="1659" spans="1:17" s="18" customFormat="1" ht="42" x14ac:dyDescent="0.2">
      <c r="A1659" s="20">
        <v>1369</v>
      </c>
      <c r="B1659" s="21" t="s">
        <v>5682</v>
      </c>
      <c r="C1659" s="21" t="s">
        <v>5683</v>
      </c>
      <c r="F1659" s="21" t="s">
        <v>9</v>
      </c>
      <c r="G1659" s="21" t="s">
        <v>8222</v>
      </c>
      <c r="H1659" s="21" t="s">
        <v>11</v>
      </c>
      <c r="J1659" s="20">
        <v>1533</v>
      </c>
      <c r="K1659" s="67" t="s">
        <v>8637</v>
      </c>
      <c r="L1659" s="21" t="s">
        <v>38</v>
      </c>
      <c r="N1659" s="29" t="s">
        <v>7559</v>
      </c>
      <c r="O1659" s="21" t="s">
        <v>121</v>
      </c>
      <c r="P1659" s="21" t="s">
        <v>145</v>
      </c>
      <c r="Q1659" s="21"/>
    </row>
    <row r="1660" spans="1:17" s="18" customFormat="1" ht="48" x14ac:dyDescent="0.2">
      <c r="A1660" s="20">
        <v>1367</v>
      </c>
      <c r="B1660" s="21" t="s">
        <v>5680</v>
      </c>
      <c r="C1660" s="21" t="s">
        <v>5133</v>
      </c>
      <c r="F1660" s="21" t="s">
        <v>9</v>
      </c>
      <c r="G1660" s="21" t="s">
        <v>8222</v>
      </c>
      <c r="H1660" s="21" t="s">
        <v>11</v>
      </c>
      <c r="J1660" s="20">
        <v>1533</v>
      </c>
      <c r="K1660" s="18" t="s">
        <v>8636</v>
      </c>
      <c r="L1660" s="21" t="s">
        <v>38</v>
      </c>
      <c r="N1660" s="29" t="s">
        <v>7556</v>
      </c>
      <c r="O1660" s="21" t="s">
        <v>121</v>
      </c>
      <c r="P1660" s="21" t="s">
        <v>136</v>
      </c>
      <c r="Q1660" s="21"/>
    </row>
    <row r="1661" spans="1:17" s="18" customFormat="1" ht="42" x14ac:dyDescent="0.2">
      <c r="A1661" s="20">
        <v>1391</v>
      </c>
      <c r="B1661" s="21" t="s">
        <v>6043</v>
      </c>
      <c r="C1661" s="21" t="s">
        <v>4794</v>
      </c>
      <c r="F1661" s="21" t="s">
        <v>9</v>
      </c>
      <c r="G1661" s="21" t="s">
        <v>8222</v>
      </c>
      <c r="H1661" s="21" t="s">
        <v>11</v>
      </c>
      <c r="J1661" s="20">
        <v>1533</v>
      </c>
      <c r="K1661" s="67" t="s">
        <v>8636</v>
      </c>
      <c r="L1661" s="21" t="s">
        <v>8</v>
      </c>
      <c r="N1661" s="29" t="s">
        <v>8549</v>
      </c>
      <c r="O1661" s="21" t="s">
        <v>121</v>
      </c>
      <c r="P1661" s="21" t="s">
        <v>1995</v>
      </c>
      <c r="Q1661" s="21"/>
    </row>
    <row r="1662" spans="1:17" s="18" customFormat="1" ht="42" x14ac:dyDescent="0.2">
      <c r="A1662" s="20">
        <v>1392</v>
      </c>
      <c r="B1662" s="21" t="s">
        <v>6043</v>
      </c>
      <c r="C1662" s="21" t="s">
        <v>4246</v>
      </c>
      <c r="F1662" s="21" t="s">
        <v>9</v>
      </c>
      <c r="G1662" s="21" t="s">
        <v>8222</v>
      </c>
      <c r="H1662" s="21" t="s">
        <v>11</v>
      </c>
      <c r="J1662" s="20">
        <v>1533</v>
      </c>
      <c r="K1662" s="67" t="s">
        <v>8636</v>
      </c>
      <c r="L1662" s="21" t="s">
        <v>8</v>
      </c>
      <c r="N1662" s="29" t="s">
        <v>8549</v>
      </c>
      <c r="O1662" s="21" t="s">
        <v>121</v>
      </c>
      <c r="P1662" s="21" t="s">
        <v>1996</v>
      </c>
      <c r="Q1662" s="21"/>
    </row>
    <row r="1663" spans="1:17" s="18" customFormat="1" ht="32" x14ac:dyDescent="0.2">
      <c r="A1663" s="20">
        <v>1399</v>
      </c>
      <c r="B1663" s="21" t="s">
        <v>6169</v>
      </c>
      <c r="C1663" s="21" t="s">
        <v>6160</v>
      </c>
      <c r="F1663" s="21" t="s">
        <v>9</v>
      </c>
      <c r="G1663" s="21" t="s">
        <v>8222</v>
      </c>
      <c r="H1663" s="21" t="s">
        <v>11</v>
      </c>
      <c r="J1663" s="20">
        <v>1533</v>
      </c>
      <c r="K1663" s="67" t="s">
        <v>8636</v>
      </c>
      <c r="L1663" s="21" t="s">
        <v>38</v>
      </c>
      <c r="M1663" s="21" t="s">
        <v>54</v>
      </c>
      <c r="N1663" s="29" t="s">
        <v>7571</v>
      </c>
      <c r="O1663" s="21" t="s">
        <v>121</v>
      </c>
      <c r="P1663" s="21" t="s">
        <v>2509</v>
      </c>
      <c r="Q1663" s="21"/>
    </row>
    <row r="1664" spans="1:17" s="18" customFormat="1" ht="48" x14ac:dyDescent="0.2">
      <c r="A1664" s="20">
        <v>1361</v>
      </c>
      <c r="B1664" s="21" t="s">
        <v>5677</v>
      </c>
      <c r="C1664" s="21" t="s">
        <v>4232</v>
      </c>
      <c r="F1664" s="21" t="s">
        <v>9</v>
      </c>
      <c r="G1664" s="21" t="s">
        <v>8222</v>
      </c>
      <c r="H1664" s="21" t="s">
        <v>11</v>
      </c>
      <c r="J1664" s="20">
        <v>1533</v>
      </c>
      <c r="K1664" s="67" t="s">
        <v>8633</v>
      </c>
      <c r="L1664" s="21" t="s">
        <v>8</v>
      </c>
      <c r="N1664" s="29" t="s">
        <v>7552</v>
      </c>
      <c r="O1664" s="21" t="s">
        <v>121</v>
      </c>
      <c r="P1664" s="21" t="s">
        <v>120</v>
      </c>
      <c r="Q1664" s="21"/>
    </row>
    <row r="1665" spans="1:17" s="18" customFormat="1" ht="42" x14ac:dyDescent="0.2">
      <c r="A1665" s="20">
        <v>1368</v>
      </c>
      <c r="B1665" s="21" t="s">
        <v>5681</v>
      </c>
      <c r="C1665" s="21" t="s">
        <v>5133</v>
      </c>
      <c r="F1665" s="21" t="s">
        <v>9</v>
      </c>
      <c r="G1665" s="21" t="s">
        <v>8222</v>
      </c>
      <c r="H1665" s="21" t="s">
        <v>11</v>
      </c>
      <c r="J1665" s="20">
        <v>1533</v>
      </c>
      <c r="K1665" s="67" t="s">
        <v>8633</v>
      </c>
      <c r="L1665" s="21" t="s">
        <v>38</v>
      </c>
      <c r="N1665" s="29" t="s">
        <v>7557</v>
      </c>
      <c r="O1665" s="21" t="s">
        <v>121</v>
      </c>
      <c r="P1665" s="21" t="s">
        <v>144</v>
      </c>
      <c r="Q1665" s="21"/>
    </row>
    <row r="1666" spans="1:17" s="18" customFormat="1" ht="42" x14ac:dyDescent="0.2">
      <c r="A1666" s="20">
        <v>1371</v>
      </c>
      <c r="B1666" s="21" t="s">
        <v>5685</v>
      </c>
      <c r="C1666" s="21" t="s">
        <v>4246</v>
      </c>
      <c r="F1666" s="21" t="s">
        <v>9</v>
      </c>
      <c r="G1666" s="21" t="s">
        <v>8222</v>
      </c>
      <c r="H1666" s="21" t="s">
        <v>11</v>
      </c>
      <c r="J1666" s="20">
        <v>1533</v>
      </c>
      <c r="K1666" s="67" t="s">
        <v>8633</v>
      </c>
      <c r="L1666" s="21" t="s">
        <v>8</v>
      </c>
      <c r="N1666" s="29" t="s">
        <v>8547</v>
      </c>
      <c r="O1666" s="21" t="s">
        <v>121</v>
      </c>
      <c r="P1666" s="21" t="s">
        <v>361</v>
      </c>
      <c r="Q1666" s="21"/>
    </row>
    <row r="1667" spans="1:17" s="18" customFormat="1" ht="32" x14ac:dyDescent="0.2">
      <c r="A1667" s="20">
        <v>1389</v>
      </c>
      <c r="B1667" s="21" t="s">
        <v>5692</v>
      </c>
      <c r="C1667" s="21" t="s">
        <v>4197</v>
      </c>
      <c r="F1667" s="21" t="s">
        <v>9</v>
      </c>
      <c r="G1667" s="21" t="s">
        <v>8222</v>
      </c>
      <c r="H1667" s="21" t="s">
        <v>11</v>
      </c>
      <c r="J1667" s="20">
        <v>1533</v>
      </c>
      <c r="K1667" s="67" t="s">
        <v>8633</v>
      </c>
      <c r="L1667" s="21" t="s">
        <v>8</v>
      </c>
      <c r="N1667" s="29" t="s">
        <v>8049</v>
      </c>
      <c r="O1667" s="21" t="s">
        <v>121</v>
      </c>
      <c r="P1667" s="21" t="s">
        <v>1812</v>
      </c>
      <c r="Q1667" s="21"/>
    </row>
    <row r="1668" spans="1:17" s="18" customFormat="1" ht="42" x14ac:dyDescent="0.2">
      <c r="A1668" s="20">
        <v>1390</v>
      </c>
      <c r="B1668" s="21" t="s">
        <v>4401</v>
      </c>
      <c r="C1668" s="21" t="s">
        <v>4589</v>
      </c>
      <c r="F1668" s="21" t="s">
        <v>9</v>
      </c>
      <c r="G1668" s="21" t="s">
        <v>8222</v>
      </c>
      <c r="H1668" s="21" t="s">
        <v>11</v>
      </c>
      <c r="J1668" s="20">
        <v>1533</v>
      </c>
      <c r="K1668" s="67" t="s">
        <v>8633</v>
      </c>
      <c r="L1668" s="21" t="s">
        <v>8</v>
      </c>
      <c r="N1668" s="29" t="s">
        <v>8547</v>
      </c>
      <c r="O1668" s="21" t="s">
        <v>121</v>
      </c>
      <c r="P1668" s="21" t="s">
        <v>1864</v>
      </c>
      <c r="Q1668" s="21"/>
    </row>
    <row r="1669" spans="1:17" s="18" customFormat="1" ht="42" x14ac:dyDescent="0.2">
      <c r="A1669" s="20">
        <v>1396</v>
      </c>
      <c r="B1669" s="21" t="s">
        <v>5693</v>
      </c>
      <c r="C1669" s="21" t="s">
        <v>4197</v>
      </c>
      <c r="F1669" s="21" t="s">
        <v>9</v>
      </c>
      <c r="G1669" s="21" t="s">
        <v>8222</v>
      </c>
      <c r="H1669" s="21" t="s">
        <v>11</v>
      </c>
      <c r="J1669" s="20">
        <v>1533</v>
      </c>
      <c r="K1669" s="67" t="s">
        <v>8633</v>
      </c>
      <c r="L1669" s="21" t="s">
        <v>38</v>
      </c>
      <c r="N1669" s="29" t="s">
        <v>7558</v>
      </c>
      <c r="O1669" s="21" t="s">
        <v>121</v>
      </c>
      <c r="P1669" s="21" t="s">
        <v>2325</v>
      </c>
      <c r="Q1669" s="21"/>
    </row>
    <row r="1670" spans="1:17" s="18" customFormat="1" ht="32" x14ac:dyDescent="0.2">
      <c r="A1670" s="20">
        <v>1412</v>
      </c>
      <c r="B1670" s="21" t="s">
        <v>5697</v>
      </c>
      <c r="C1670" s="21" t="s">
        <v>4197</v>
      </c>
      <c r="F1670" s="21" t="s">
        <v>9</v>
      </c>
      <c r="G1670" s="21" t="s">
        <v>8222</v>
      </c>
      <c r="H1670" s="21" t="s">
        <v>11</v>
      </c>
      <c r="J1670" s="20">
        <v>1533</v>
      </c>
      <c r="K1670" s="67" t="s">
        <v>8633</v>
      </c>
      <c r="L1670" s="21" t="s">
        <v>8</v>
      </c>
      <c r="N1670" s="29" t="s">
        <v>7578</v>
      </c>
      <c r="O1670" s="21" t="s">
        <v>121</v>
      </c>
      <c r="P1670" s="21" t="s">
        <v>3760</v>
      </c>
      <c r="Q1670" s="21"/>
    </row>
    <row r="1671" spans="1:17" s="18" customFormat="1" ht="32" x14ac:dyDescent="0.2">
      <c r="A1671" s="20">
        <v>1365</v>
      </c>
      <c r="B1671" s="21" t="s">
        <v>5042</v>
      </c>
      <c r="C1671" s="21" t="s">
        <v>4589</v>
      </c>
      <c r="F1671" s="21" t="s">
        <v>9</v>
      </c>
      <c r="G1671" s="21" t="s">
        <v>8222</v>
      </c>
      <c r="H1671" s="21" t="s">
        <v>11</v>
      </c>
      <c r="J1671" s="20">
        <v>1533</v>
      </c>
      <c r="K1671" s="67" t="s">
        <v>8635</v>
      </c>
      <c r="L1671" s="21" t="s">
        <v>8</v>
      </c>
      <c r="N1671" s="29" t="s">
        <v>7555</v>
      </c>
      <c r="O1671" s="21" t="s">
        <v>121</v>
      </c>
      <c r="P1671" s="21" t="s">
        <v>134</v>
      </c>
      <c r="Q1671" s="21"/>
    </row>
    <row r="1672" spans="1:17" s="18" customFormat="1" ht="32" x14ac:dyDescent="0.2">
      <c r="A1672" s="20">
        <v>1370</v>
      </c>
      <c r="B1672" s="21" t="s">
        <v>5684</v>
      </c>
      <c r="C1672" s="21" t="s">
        <v>4589</v>
      </c>
      <c r="F1672" s="21" t="s">
        <v>9</v>
      </c>
      <c r="G1672" s="21" t="s">
        <v>8222</v>
      </c>
      <c r="H1672" s="21" t="s">
        <v>11</v>
      </c>
      <c r="J1672" s="20">
        <v>1533</v>
      </c>
      <c r="K1672" s="67" t="s">
        <v>8635</v>
      </c>
      <c r="L1672" s="21" t="s">
        <v>8</v>
      </c>
      <c r="N1672" s="29" t="s">
        <v>7560</v>
      </c>
      <c r="O1672" s="21" t="s">
        <v>121</v>
      </c>
      <c r="P1672" s="21" t="s">
        <v>354</v>
      </c>
      <c r="Q1672" s="21"/>
    </row>
    <row r="1673" spans="1:17" s="18" customFormat="1" ht="32" x14ac:dyDescent="0.2">
      <c r="A1673" s="20">
        <v>1421</v>
      </c>
      <c r="B1673" s="21" t="s">
        <v>5698</v>
      </c>
      <c r="C1673" s="21" t="s">
        <v>4197</v>
      </c>
      <c r="F1673" s="21" t="s">
        <v>9</v>
      </c>
      <c r="G1673" s="21" t="s">
        <v>8222</v>
      </c>
      <c r="H1673" s="21" t="s">
        <v>11</v>
      </c>
      <c r="J1673" s="20">
        <v>1533</v>
      </c>
      <c r="K1673" s="67" t="s">
        <v>8635</v>
      </c>
      <c r="L1673" s="21" t="s">
        <v>8</v>
      </c>
      <c r="N1673" s="29" t="s">
        <v>7582</v>
      </c>
      <c r="O1673" s="21" t="s">
        <v>121</v>
      </c>
      <c r="P1673" s="21" t="s">
        <v>4027</v>
      </c>
      <c r="Q1673" s="21"/>
    </row>
    <row r="1674" spans="1:17" s="18" customFormat="1" ht="84" x14ac:dyDescent="0.2">
      <c r="A1674" s="20">
        <v>740</v>
      </c>
      <c r="B1674" s="66" t="s">
        <v>8629</v>
      </c>
      <c r="C1674" s="21" t="s">
        <v>4246</v>
      </c>
      <c r="D1674" s="21" t="s">
        <v>1121</v>
      </c>
      <c r="E1674" s="21" t="s">
        <v>265</v>
      </c>
      <c r="F1674" s="21" t="s">
        <v>9</v>
      </c>
      <c r="G1674" s="21" t="s">
        <v>22</v>
      </c>
      <c r="H1674" s="21" t="s">
        <v>11</v>
      </c>
      <c r="J1674" s="20">
        <v>1533</v>
      </c>
      <c r="K1674" s="22" t="s">
        <v>1123</v>
      </c>
      <c r="L1674" s="21" t="s">
        <v>8</v>
      </c>
      <c r="N1674" s="29" t="s">
        <v>7952</v>
      </c>
      <c r="O1674" s="21" t="s">
        <v>5650</v>
      </c>
      <c r="P1674" s="21" t="s">
        <v>1122</v>
      </c>
      <c r="Q1674" s="21"/>
    </row>
    <row r="1675" spans="1:17" s="18" customFormat="1" ht="98" x14ac:dyDescent="0.2">
      <c r="A1675" s="20">
        <v>1849</v>
      </c>
      <c r="B1675" s="21" t="s">
        <v>6570</v>
      </c>
      <c r="C1675" s="21" t="s">
        <v>4224</v>
      </c>
      <c r="D1675" s="21" t="s">
        <v>2524</v>
      </c>
      <c r="E1675" s="21" t="s">
        <v>28</v>
      </c>
      <c r="F1675" s="21" t="s">
        <v>9</v>
      </c>
      <c r="G1675" s="21" t="s">
        <v>6571</v>
      </c>
      <c r="H1675" s="21" t="s">
        <v>7624</v>
      </c>
      <c r="J1675" s="20">
        <v>1533</v>
      </c>
      <c r="K1675" s="22" t="s">
        <v>6572</v>
      </c>
      <c r="L1675" s="21" t="s">
        <v>16</v>
      </c>
      <c r="N1675" s="29" t="s">
        <v>7601</v>
      </c>
      <c r="O1675" s="21" t="s">
        <v>6573</v>
      </c>
      <c r="P1675" s="21" t="s">
        <v>6574</v>
      </c>
      <c r="Q1675" s="21"/>
    </row>
    <row r="1676" spans="1:17" s="18" customFormat="1" ht="32" x14ac:dyDescent="0.2">
      <c r="A1676" s="20">
        <v>741</v>
      </c>
      <c r="B1676" s="21" t="s">
        <v>4857</v>
      </c>
      <c r="C1676" s="21" t="s">
        <v>4835</v>
      </c>
      <c r="D1676" s="21" t="s">
        <v>926</v>
      </c>
      <c r="F1676" s="21" t="s">
        <v>9</v>
      </c>
      <c r="G1676" s="21" t="s">
        <v>22</v>
      </c>
      <c r="H1676" s="21" t="s">
        <v>11</v>
      </c>
      <c r="J1676" s="20">
        <v>1533</v>
      </c>
      <c r="K1676" s="22" t="s">
        <v>1112</v>
      </c>
      <c r="L1676" s="21" t="s">
        <v>8</v>
      </c>
      <c r="N1676" s="29" t="s">
        <v>7602</v>
      </c>
      <c r="O1676" s="21" t="s">
        <v>96</v>
      </c>
      <c r="P1676" s="21" t="s">
        <v>1111</v>
      </c>
      <c r="Q1676" s="21"/>
    </row>
    <row r="1677" spans="1:17" s="18" customFormat="1" ht="80" x14ac:dyDescent="0.2">
      <c r="A1677" s="20">
        <v>1668</v>
      </c>
      <c r="B1677" s="21" t="s">
        <v>5707</v>
      </c>
      <c r="C1677" s="21" t="s">
        <v>4262</v>
      </c>
      <c r="D1677" s="21" t="s">
        <v>604</v>
      </c>
      <c r="E1677" s="21" t="s">
        <v>108</v>
      </c>
      <c r="F1677" s="21" t="s">
        <v>9</v>
      </c>
      <c r="G1677" s="21" t="s">
        <v>5708</v>
      </c>
      <c r="H1677" s="21" t="s">
        <v>7624</v>
      </c>
      <c r="J1677" s="20">
        <v>1533</v>
      </c>
      <c r="K1677" s="22" t="s">
        <v>5710</v>
      </c>
      <c r="L1677" s="21" t="s">
        <v>16</v>
      </c>
      <c r="N1677" s="29" t="s">
        <v>7953</v>
      </c>
      <c r="O1677" s="21" t="s">
        <v>5711</v>
      </c>
      <c r="P1677" s="21" t="s">
        <v>5709</v>
      </c>
      <c r="Q1677" s="21"/>
    </row>
    <row r="1678" spans="1:17" s="18" customFormat="1" ht="32" x14ac:dyDescent="0.2">
      <c r="A1678" s="20">
        <v>742</v>
      </c>
      <c r="B1678" s="21" t="s">
        <v>6380</v>
      </c>
      <c r="C1678" s="21" t="s">
        <v>4405</v>
      </c>
      <c r="D1678" s="21" t="s">
        <v>67</v>
      </c>
      <c r="E1678" s="21" t="s">
        <v>865</v>
      </c>
      <c r="F1678" s="21" t="s">
        <v>9</v>
      </c>
      <c r="G1678" s="21" t="s">
        <v>22</v>
      </c>
      <c r="H1678" s="21" t="s">
        <v>11</v>
      </c>
      <c r="J1678" s="20">
        <v>1533</v>
      </c>
      <c r="K1678" s="22" t="s">
        <v>3304</v>
      </c>
      <c r="L1678" s="21" t="s">
        <v>38</v>
      </c>
      <c r="N1678" s="29" t="s">
        <v>7603</v>
      </c>
      <c r="O1678" s="21" t="s">
        <v>96</v>
      </c>
      <c r="P1678" s="21" t="s">
        <v>3303</v>
      </c>
      <c r="Q1678" s="21"/>
    </row>
    <row r="1679" spans="1:17" s="18" customFormat="1" ht="280" x14ac:dyDescent="0.2">
      <c r="A1679" s="20">
        <v>1214</v>
      </c>
      <c r="B1679" s="21" t="s">
        <v>4377</v>
      </c>
      <c r="C1679" s="21" t="s">
        <v>4766</v>
      </c>
      <c r="D1679" s="21" t="s">
        <v>1773</v>
      </c>
      <c r="E1679" s="21" t="s">
        <v>108</v>
      </c>
      <c r="F1679" s="21" t="s">
        <v>9</v>
      </c>
      <c r="G1679" s="21" t="s">
        <v>5673</v>
      </c>
      <c r="H1679" s="21" t="s">
        <v>7624</v>
      </c>
      <c r="J1679" s="20">
        <v>1533</v>
      </c>
      <c r="K1679" s="22" t="s">
        <v>5674</v>
      </c>
      <c r="L1679" s="21" t="s">
        <v>8</v>
      </c>
      <c r="M1679" s="21" t="s">
        <v>446</v>
      </c>
      <c r="N1679" s="29" t="s">
        <v>8684</v>
      </c>
      <c r="O1679" s="21" t="s">
        <v>5675</v>
      </c>
      <c r="P1679" s="21" t="s">
        <v>2183</v>
      </c>
      <c r="Q1679" s="21"/>
    </row>
    <row r="1680" spans="1:17" s="18" customFormat="1" ht="238" x14ac:dyDescent="0.2">
      <c r="A1680" s="20">
        <v>1083</v>
      </c>
      <c r="B1680" s="21" t="s">
        <v>6237</v>
      </c>
      <c r="C1680" s="21" t="s">
        <v>4195</v>
      </c>
      <c r="D1680" s="21" t="s">
        <v>67</v>
      </c>
      <c r="E1680" s="21" t="s">
        <v>2769</v>
      </c>
      <c r="F1680" s="21" t="s">
        <v>9</v>
      </c>
      <c r="G1680" s="21" t="s">
        <v>5654</v>
      </c>
      <c r="H1680" s="21" t="s">
        <v>7624</v>
      </c>
      <c r="J1680" s="20">
        <v>1533</v>
      </c>
      <c r="K1680" s="22" t="s">
        <v>2771</v>
      </c>
      <c r="L1680" s="21" t="s">
        <v>16</v>
      </c>
      <c r="N1680" s="29" t="s">
        <v>8630</v>
      </c>
      <c r="O1680" s="21" t="s">
        <v>2772</v>
      </c>
      <c r="P1680" s="21" t="s">
        <v>2770</v>
      </c>
      <c r="Q1680" s="21"/>
    </row>
    <row r="1681" spans="1:17" s="18" customFormat="1" ht="32" x14ac:dyDescent="0.2">
      <c r="A1681" s="20">
        <v>744</v>
      </c>
      <c r="B1681" s="21" t="s">
        <v>5651</v>
      </c>
      <c r="C1681" s="21" t="s">
        <v>4197</v>
      </c>
      <c r="D1681" s="21" t="s">
        <v>365</v>
      </c>
      <c r="E1681" s="21" t="s">
        <v>712</v>
      </c>
      <c r="F1681" s="21" t="s">
        <v>9</v>
      </c>
      <c r="G1681" s="21" t="s">
        <v>22</v>
      </c>
      <c r="H1681" s="21" t="s">
        <v>11</v>
      </c>
      <c r="J1681" s="20">
        <v>1533</v>
      </c>
      <c r="K1681" s="22" t="s">
        <v>3169</v>
      </c>
      <c r="L1681" s="21" t="s">
        <v>24</v>
      </c>
      <c r="N1681" s="29" t="s">
        <v>7604</v>
      </c>
      <c r="O1681" s="21" t="s">
        <v>3170</v>
      </c>
      <c r="P1681" s="21" t="s">
        <v>3168</v>
      </c>
      <c r="Q1681" s="21"/>
    </row>
    <row r="1682" spans="1:17" s="18" customFormat="1" ht="56" x14ac:dyDescent="0.2">
      <c r="A1682" s="20">
        <v>1667</v>
      </c>
      <c r="B1682" s="21" t="s">
        <v>6255</v>
      </c>
      <c r="C1682" s="21" t="s">
        <v>4232</v>
      </c>
      <c r="D1682" s="21" t="s">
        <v>805</v>
      </c>
      <c r="E1682" s="21" t="s">
        <v>1598</v>
      </c>
      <c r="F1682" s="21" t="s">
        <v>9</v>
      </c>
      <c r="G1682" s="21" t="s">
        <v>8222</v>
      </c>
      <c r="H1682" s="21" t="s">
        <v>11</v>
      </c>
      <c r="J1682" s="20">
        <v>1533</v>
      </c>
      <c r="K1682" s="22" t="s">
        <v>5705</v>
      </c>
      <c r="L1682" s="21" t="s">
        <v>8</v>
      </c>
      <c r="N1682" s="29" t="s">
        <v>7605</v>
      </c>
      <c r="O1682" s="21" t="s">
        <v>5706</v>
      </c>
      <c r="P1682" s="21" t="s">
        <v>5704</v>
      </c>
      <c r="Q1682" s="21"/>
    </row>
    <row r="1683" spans="1:17" s="18" customFormat="1" ht="98" x14ac:dyDescent="0.2">
      <c r="A1683" s="20">
        <v>745</v>
      </c>
      <c r="B1683" s="21" t="s">
        <v>6447</v>
      </c>
      <c r="C1683" s="21" t="s">
        <v>4627</v>
      </c>
      <c r="D1683" s="21" t="s">
        <v>720</v>
      </c>
      <c r="E1683" s="21" t="s">
        <v>298</v>
      </c>
      <c r="F1683" s="21" t="s">
        <v>9</v>
      </c>
      <c r="G1683" s="21" t="s">
        <v>22</v>
      </c>
      <c r="H1683" s="21" t="s">
        <v>11</v>
      </c>
      <c r="J1683" s="20">
        <v>1533</v>
      </c>
      <c r="K1683" s="22" t="s">
        <v>3645</v>
      </c>
      <c r="L1683" s="21" t="s">
        <v>16</v>
      </c>
      <c r="M1683" s="21" t="s">
        <v>638</v>
      </c>
      <c r="N1683" s="29" t="s">
        <v>8543</v>
      </c>
      <c r="O1683" s="21" t="s">
        <v>2293</v>
      </c>
      <c r="P1683" s="21" t="s">
        <v>3644</v>
      </c>
      <c r="Q1683" s="21"/>
    </row>
    <row r="1684" spans="1:17" s="18" customFormat="1" ht="56" x14ac:dyDescent="0.2">
      <c r="A1684" s="20">
        <v>746</v>
      </c>
      <c r="B1684" s="21" t="s">
        <v>6447</v>
      </c>
      <c r="C1684" s="21" t="s">
        <v>4246</v>
      </c>
      <c r="D1684" s="21" t="s">
        <v>720</v>
      </c>
      <c r="E1684" s="21" t="s">
        <v>298</v>
      </c>
      <c r="F1684" s="21" t="s">
        <v>9</v>
      </c>
      <c r="G1684" s="21" t="s">
        <v>22</v>
      </c>
      <c r="H1684" s="21" t="s">
        <v>11</v>
      </c>
      <c r="J1684" s="20">
        <v>1533</v>
      </c>
      <c r="K1684" s="22" t="s">
        <v>3647</v>
      </c>
      <c r="L1684" s="21" t="s">
        <v>38</v>
      </c>
      <c r="M1684" s="21" t="s">
        <v>35</v>
      </c>
      <c r="N1684" s="29" t="s">
        <v>8544</v>
      </c>
      <c r="O1684" s="21" t="s">
        <v>2293</v>
      </c>
      <c r="P1684" s="21" t="s">
        <v>3646</v>
      </c>
      <c r="Q1684" s="21"/>
    </row>
    <row r="1685" spans="1:17" s="18" customFormat="1" ht="70" x14ac:dyDescent="0.2">
      <c r="A1685" s="20">
        <v>1071</v>
      </c>
      <c r="B1685" s="21" t="s">
        <v>4985</v>
      </c>
      <c r="C1685" s="21" t="s">
        <v>4197</v>
      </c>
      <c r="D1685" s="21" t="s">
        <v>770</v>
      </c>
      <c r="E1685" s="21" t="s">
        <v>13</v>
      </c>
      <c r="F1685" s="21" t="s">
        <v>9</v>
      </c>
      <c r="G1685" s="21" t="s">
        <v>8222</v>
      </c>
      <c r="H1685" s="21" t="s">
        <v>11</v>
      </c>
      <c r="J1685" s="20">
        <v>1533</v>
      </c>
      <c r="K1685" s="22" t="s">
        <v>3569</v>
      </c>
      <c r="L1685" s="21" t="s">
        <v>8</v>
      </c>
      <c r="N1685" s="29" t="s">
        <v>8556</v>
      </c>
      <c r="O1685" s="21" t="s">
        <v>5653</v>
      </c>
      <c r="P1685" s="21" t="s">
        <v>3568</v>
      </c>
      <c r="Q1685" s="21"/>
    </row>
    <row r="1686" spans="1:17" s="18" customFormat="1" ht="32" x14ac:dyDescent="0.2">
      <c r="A1686" s="20">
        <v>1373</v>
      </c>
      <c r="B1686" s="21" t="s">
        <v>5687</v>
      </c>
      <c r="C1686" s="21" t="s">
        <v>4197</v>
      </c>
      <c r="F1686" s="21" t="s">
        <v>9</v>
      </c>
      <c r="G1686" s="21" t="s">
        <v>8222</v>
      </c>
      <c r="H1686" s="21" t="s">
        <v>11</v>
      </c>
      <c r="J1686" s="20">
        <v>1533</v>
      </c>
      <c r="L1686" s="21" t="s">
        <v>24</v>
      </c>
      <c r="N1686" s="29" t="s">
        <v>7562</v>
      </c>
      <c r="O1686" s="21" t="s">
        <v>121</v>
      </c>
      <c r="P1686" s="21" t="s">
        <v>433</v>
      </c>
      <c r="Q1686" s="21"/>
    </row>
    <row r="1687" spans="1:17" s="18" customFormat="1" ht="32" x14ac:dyDescent="0.2">
      <c r="A1687" s="20">
        <v>1378</v>
      </c>
      <c r="B1687" s="21" t="s">
        <v>4626</v>
      </c>
      <c r="C1687" s="21" t="s">
        <v>4197</v>
      </c>
      <c r="F1687" s="21" t="s">
        <v>9</v>
      </c>
      <c r="G1687" s="21" t="s">
        <v>8222</v>
      </c>
      <c r="H1687" s="21" t="s">
        <v>11</v>
      </c>
      <c r="J1687" s="20">
        <v>1533</v>
      </c>
      <c r="L1687" s="21" t="s">
        <v>24</v>
      </c>
      <c r="N1687" s="29" t="s">
        <v>7564</v>
      </c>
      <c r="O1687" s="21" t="s">
        <v>121</v>
      </c>
      <c r="P1687" s="21" t="s">
        <v>775</v>
      </c>
      <c r="Q1687" s="21"/>
    </row>
    <row r="1688" spans="1:17" s="18" customFormat="1" ht="42" x14ac:dyDescent="0.2">
      <c r="A1688" s="20">
        <v>1394</v>
      </c>
      <c r="B1688" s="21" t="s">
        <v>6112</v>
      </c>
      <c r="C1688" s="21" t="s">
        <v>4794</v>
      </c>
      <c r="F1688" s="21" t="s">
        <v>9</v>
      </c>
      <c r="G1688" s="21" t="s">
        <v>8222</v>
      </c>
      <c r="H1688" s="21" t="s">
        <v>11</v>
      </c>
      <c r="J1688" s="20">
        <v>1533</v>
      </c>
      <c r="L1688" s="21"/>
      <c r="N1688" s="29" t="s">
        <v>8625</v>
      </c>
      <c r="O1688" s="21" t="s">
        <v>121</v>
      </c>
      <c r="P1688" s="21" t="s">
        <v>2277</v>
      </c>
    </row>
    <row r="1689" spans="1:17" s="18" customFormat="1" ht="32" x14ac:dyDescent="0.2">
      <c r="A1689" s="20">
        <v>1398</v>
      </c>
      <c r="B1689" s="21" t="s">
        <v>6163</v>
      </c>
      <c r="C1689" s="21" t="s">
        <v>4195</v>
      </c>
      <c r="F1689" s="21" t="s">
        <v>9</v>
      </c>
      <c r="G1689" s="21" t="s">
        <v>8222</v>
      </c>
      <c r="H1689" s="21" t="s">
        <v>11</v>
      </c>
      <c r="J1689" s="20">
        <v>1533</v>
      </c>
      <c r="L1689" s="21" t="s">
        <v>24</v>
      </c>
      <c r="N1689" s="29" t="s">
        <v>7570</v>
      </c>
      <c r="O1689" s="21" t="s">
        <v>121</v>
      </c>
      <c r="P1689" s="21" t="s">
        <v>2484</v>
      </c>
      <c r="Q1689" s="21"/>
    </row>
    <row r="1690" spans="1:17" s="18" customFormat="1" ht="32" x14ac:dyDescent="0.2">
      <c r="A1690" s="20">
        <v>1410</v>
      </c>
      <c r="B1690" s="21" t="s">
        <v>5696</v>
      </c>
      <c r="C1690" s="21" t="s">
        <v>4197</v>
      </c>
      <c r="F1690" s="21" t="s">
        <v>9</v>
      </c>
      <c r="G1690" s="21" t="s">
        <v>8222</v>
      </c>
      <c r="H1690" s="21" t="s">
        <v>11</v>
      </c>
      <c r="J1690" s="20">
        <v>1533</v>
      </c>
      <c r="L1690" s="21" t="s">
        <v>24</v>
      </c>
      <c r="N1690" s="29" t="s">
        <v>7577</v>
      </c>
      <c r="O1690" s="21" t="s">
        <v>121</v>
      </c>
      <c r="P1690" s="21" t="s">
        <v>3581</v>
      </c>
      <c r="Q1690" s="21"/>
    </row>
    <row r="1691" spans="1:17" s="18" customFormat="1" ht="32" x14ac:dyDescent="0.2">
      <c r="A1691" s="20">
        <v>1417</v>
      </c>
      <c r="B1691" s="21" t="s">
        <v>4836</v>
      </c>
      <c r="C1691" s="21" t="s">
        <v>4262</v>
      </c>
      <c r="E1691" s="21" t="s">
        <v>55</v>
      </c>
      <c r="F1691" s="21" t="s">
        <v>9</v>
      </c>
      <c r="G1691" s="21" t="s">
        <v>8222</v>
      </c>
      <c r="H1691" s="21" t="s">
        <v>11</v>
      </c>
      <c r="J1691" s="20">
        <v>1533</v>
      </c>
      <c r="L1691" s="21" t="s">
        <v>24</v>
      </c>
      <c r="N1691" s="29" t="s">
        <v>7579</v>
      </c>
      <c r="O1691" s="21" t="s">
        <v>121</v>
      </c>
      <c r="P1691" s="21" t="s">
        <v>3931</v>
      </c>
    </row>
    <row r="1692" spans="1:17" s="18" customFormat="1" ht="32" x14ac:dyDescent="0.2">
      <c r="A1692" s="20">
        <v>1419</v>
      </c>
      <c r="B1692" s="21" t="s">
        <v>6522</v>
      </c>
      <c r="C1692" s="21" t="s">
        <v>4201</v>
      </c>
      <c r="E1692" s="21" t="s">
        <v>476</v>
      </c>
      <c r="F1692" s="21" t="s">
        <v>9</v>
      </c>
      <c r="G1692" s="21" t="s">
        <v>8222</v>
      </c>
      <c r="H1692" s="21" t="s">
        <v>11</v>
      </c>
      <c r="J1692" s="20">
        <v>1533</v>
      </c>
      <c r="L1692" s="21" t="s">
        <v>24</v>
      </c>
      <c r="N1692" s="29" t="s">
        <v>7581</v>
      </c>
      <c r="O1692" s="21" t="s">
        <v>121</v>
      </c>
      <c r="P1692" s="21" t="s">
        <v>3985</v>
      </c>
      <c r="Q1692" s="21"/>
    </row>
    <row r="1693" spans="1:17" s="18" customFormat="1" ht="350" x14ac:dyDescent="0.2">
      <c r="A1693" s="20">
        <v>1422</v>
      </c>
      <c r="B1693" s="21" t="s">
        <v>5699</v>
      </c>
      <c r="C1693" s="21" t="s">
        <v>4197</v>
      </c>
      <c r="D1693" s="21" t="s">
        <v>4052</v>
      </c>
      <c r="E1693" s="21" t="s">
        <v>4053</v>
      </c>
      <c r="F1693" s="21" t="s">
        <v>9</v>
      </c>
      <c r="G1693" s="21" t="s">
        <v>8222</v>
      </c>
      <c r="H1693" s="21" t="s">
        <v>11</v>
      </c>
      <c r="J1693" s="20">
        <v>1533</v>
      </c>
      <c r="L1693" s="21" t="s">
        <v>24</v>
      </c>
      <c r="N1693" s="29" t="s">
        <v>8631</v>
      </c>
      <c r="O1693" s="41" t="s">
        <v>8059</v>
      </c>
      <c r="P1693" s="21" t="s">
        <v>4054</v>
      </c>
    </row>
    <row r="1694" spans="1:17" s="18" customFormat="1" ht="32" x14ac:dyDescent="0.2">
      <c r="A1694" s="20">
        <v>1424</v>
      </c>
      <c r="B1694" s="21" t="s">
        <v>5701</v>
      </c>
      <c r="C1694" s="21" t="s">
        <v>4197</v>
      </c>
      <c r="F1694" s="21" t="s">
        <v>9</v>
      </c>
      <c r="G1694" s="21" t="s">
        <v>8222</v>
      </c>
      <c r="H1694" s="21" t="s">
        <v>11</v>
      </c>
      <c r="J1694" s="20">
        <v>1533</v>
      </c>
      <c r="N1694" s="29" t="s">
        <v>7583</v>
      </c>
      <c r="O1694" s="21" t="s">
        <v>2878</v>
      </c>
      <c r="P1694" s="21" t="s">
        <v>2877</v>
      </c>
      <c r="Q1694" s="21"/>
    </row>
    <row r="1695" spans="1:17" s="18" customFormat="1" ht="42" x14ac:dyDescent="0.2">
      <c r="A1695" s="20">
        <v>1425</v>
      </c>
      <c r="B1695" s="21" t="s">
        <v>6325</v>
      </c>
      <c r="C1695" s="21" t="s">
        <v>4199</v>
      </c>
      <c r="F1695" s="21" t="s">
        <v>9</v>
      </c>
      <c r="G1695" s="21" t="s">
        <v>8222</v>
      </c>
      <c r="H1695" s="21" t="s">
        <v>11</v>
      </c>
      <c r="J1695" s="20">
        <v>1533</v>
      </c>
      <c r="L1695" s="21" t="s">
        <v>24</v>
      </c>
      <c r="N1695" s="29" t="s">
        <v>7982</v>
      </c>
      <c r="O1695" s="21" t="s">
        <v>3065</v>
      </c>
      <c r="P1695" s="21" t="s">
        <v>3064</v>
      </c>
      <c r="Q1695" s="21"/>
    </row>
    <row r="1696" spans="1:17" s="18" customFormat="1" ht="70" x14ac:dyDescent="0.2">
      <c r="A1696" s="20">
        <v>1426</v>
      </c>
      <c r="B1696" s="21" t="s">
        <v>6427</v>
      </c>
      <c r="C1696" s="21" t="s">
        <v>4195</v>
      </c>
      <c r="E1696" s="21" t="s">
        <v>174</v>
      </c>
      <c r="F1696" s="21" t="s">
        <v>9</v>
      </c>
      <c r="G1696" s="21" t="s">
        <v>8222</v>
      </c>
      <c r="H1696" s="21" t="s">
        <v>11</v>
      </c>
      <c r="J1696" s="20">
        <v>1533</v>
      </c>
      <c r="L1696" s="21" t="s">
        <v>394</v>
      </c>
      <c r="N1696" s="29" t="s">
        <v>7584</v>
      </c>
      <c r="O1696" s="21" t="s">
        <v>3558</v>
      </c>
      <c r="P1696" s="21" t="s">
        <v>3557</v>
      </c>
      <c r="Q1696" s="21"/>
    </row>
    <row r="1697" spans="1:17" s="18" customFormat="1" ht="56" x14ac:dyDescent="0.2">
      <c r="A1697" s="20">
        <v>1427</v>
      </c>
      <c r="B1697" s="21" t="s">
        <v>5702</v>
      </c>
      <c r="C1697" s="21" t="s">
        <v>5703</v>
      </c>
      <c r="D1697" s="21" t="s">
        <v>918</v>
      </c>
      <c r="E1697" s="21" t="s">
        <v>180</v>
      </c>
      <c r="F1697" s="21" t="s">
        <v>9</v>
      </c>
      <c r="G1697" s="21" t="s">
        <v>250</v>
      </c>
      <c r="H1697" s="21" t="s">
        <v>11</v>
      </c>
      <c r="J1697" s="20">
        <v>1533</v>
      </c>
      <c r="L1697" s="21" t="s">
        <v>24</v>
      </c>
      <c r="N1697" s="29" t="s">
        <v>7585</v>
      </c>
      <c r="O1697" s="21" t="s">
        <v>920</v>
      </c>
      <c r="P1697" s="21" t="s">
        <v>919</v>
      </c>
      <c r="Q1697" s="21"/>
    </row>
    <row r="1698" spans="1:17" s="18" customFormat="1" ht="70" x14ac:dyDescent="0.2">
      <c r="A1698" s="20">
        <v>1477</v>
      </c>
      <c r="B1698" s="21" t="s">
        <v>5944</v>
      </c>
      <c r="C1698" s="21" t="s">
        <v>4283</v>
      </c>
      <c r="E1698" s="21" t="s">
        <v>307</v>
      </c>
      <c r="F1698" s="21" t="s">
        <v>9</v>
      </c>
      <c r="G1698" s="21" t="s">
        <v>250</v>
      </c>
      <c r="H1698" s="18" t="s">
        <v>11</v>
      </c>
      <c r="J1698" s="20">
        <v>1533</v>
      </c>
      <c r="N1698" s="29" t="s">
        <v>7586</v>
      </c>
      <c r="O1698" s="21" t="s">
        <v>1594</v>
      </c>
      <c r="P1698" s="21" t="s">
        <v>1593</v>
      </c>
    </row>
    <row r="1699" spans="1:17" s="18" customFormat="1" ht="42" x14ac:dyDescent="0.2">
      <c r="A1699" s="20">
        <v>1680</v>
      </c>
      <c r="B1699" s="21" t="s">
        <v>5922</v>
      </c>
      <c r="C1699" s="21" t="s">
        <v>4310</v>
      </c>
      <c r="D1699" s="21" t="s">
        <v>5382</v>
      </c>
      <c r="F1699" s="21" t="s">
        <v>9</v>
      </c>
      <c r="H1699" s="21" t="s">
        <v>11</v>
      </c>
      <c r="J1699" s="20">
        <v>1533</v>
      </c>
      <c r="L1699" s="21" t="s">
        <v>24</v>
      </c>
      <c r="N1699" s="29" t="s">
        <v>7587</v>
      </c>
      <c r="O1699" s="21" t="s">
        <v>5713</v>
      </c>
      <c r="P1699" s="21" t="s">
        <v>5712</v>
      </c>
    </row>
    <row r="1700" spans="1:17" s="18" customFormat="1" ht="42" x14ac:dyDescent="0.2">
      <c r="A1700" s="20">
        <v>1681</v>
      </c>
      <c r="B1700" s="21" t="s">
        <v>6261</v>
      </c>
      <c r="C1700" s="21" t="s">
        <v>4246</v>
      </c>
      <c r="E1700" s="21" t="s">
        <v>79</v>
      </c>
      <c r="F1700" s="21" t="s">
        <v>9</v>
      </c>
      <c r="G1700" s="21" t="s">
        <v>181</v>
      </c>
      <c r="H1700" s="21" t="s">
        <v>11</v>
      </c>
      <c r="J1700" s="20">
        <v>1533</v>
      </c>
      <c r="N1700" s="29" t="s">
        <v>7588</v>
      </c>
      <c r="O1700" s="21" t="s">
        <v>5715</v>
      </c>
      <c r="P1700" s="21" t="s">
        <v>5714</v>
      </c>
    </row>
    <row r="1701" spans="1:17" s="18" customFormat="1" ht="42" x14ac:dyDescent="0.2">
      <c r="A1701" s="20">
        <v>1685</v>
      </c>
      <c r="B1701" s="21" t="s">
        <v>6416</v>
      </c>
      <c r="C1701" s="21" t="s">
        <v>4246</v>
      </c>
      <c r="F1701" s="21" t="s">
        <v>9</v>
      </c>
      <c r="G1701" s="21" t="s">
        <v>8222</v>
      </c>
      <c r="H1701" s="21" t="s">
        <v>11</v>
      </c>
      <c r="J1701" s="20">
        <v>1533</v>
      </c>
      <c r="L1701" s="21" t="s">
        <v>24</v>
      </c>
      <c r="N1701" s="29" t="s">
        <v>7589</v>
      </c>
      <c r="O1701" s="21" t="s">
        <v>5717</v>
      </c>
      <c r="P1701" s="21" t="s">
        <v>5716</v>
      </c>
    </row>
    <row r="1702" spans="1:17" s="18" customFormat="1" ht="98" x14ac:dyDescent="0.2">
      <c r="A1702" s="20">
        <v>1704</v>
      </c>
      <c r="B1702" s="21" t="s">
        <v>4775</v>
      </c>
      <c r="C1702" s="21" t="s">
        <v>4197</v>
      </c>
      <c r="D1702" s="21" t="s">
        <v>5759</v>
      </c>
      <c r="E1702" s="21" t="s">
        <v>79</v>
      </c>
      <c r="F1702" s="21" t="s">
        <v>9</v>
      </c>
      <c r="H1702" s="21" t="s">
        <v>1560</v>
      </c>
      <c r="J1702" s="20">
        <v>1534</v>
      </c>
      <c r="K1702" s="22" t="s">
        <v>5761</v>
      </c>
      <c r="L1702" s="21" t="s">
        <v>8</v>
      </c>
      <c r="N1702" s="29" t="s">
        <v>8641</v>
      </c>
      <c r="O1702" s="21" t="s">
        <v>5762</v>
      </c>
      <c r="P1702" s="21" t="s">
        <v>5760</v>
      </c>
      <c r="Q1702" s="21"/>
    </row>
    <row r="1703" spans="1:17" s="18" customFormat="1" ht="126" x14ac:dyDescent="0.2">
      <c r="A1703" s="20">
        <v>1070</v>
      </c>
      <c r="B1703" s="21" t="s">
        <v>5897</v>
      </c>
      <c r="C1703" s="21" t="s">
        <v>4930</v>
      </c>
      <c r="D1703" s="21" t="s">
        <v>67</v>
      </c>
      <c r="E1703" s="21" t="s">
        <v>1325</v>
      </c>
      <c r="F1703" s="21" t="s">
        <v>9</v>
      </c>
      <c r="G1703" s="21" t="s">
        <v>8222</v>
      </c>
      <c r="H1703" s="21" t="s">
        <v>11</v>
      </c>
      <c r="J1703" s="20">
        <v>1534</v>
      </c>
      <c r="K1703" s="22" t="s">
        <v>1327</v>
      </c>
      <c r="L1703" s="21" t="s">
        <v>8</v>
      </c>
      <c r="N1703" s="29" t="s">
        <v>8642</v>
      </c>
      <c r="O1703" s="21" t="s">
        <v>5721</v>
      </c>
      <c r="P1703" s="21" t="s">
        <v>1326</v>
      </c>
      <c r="Q1703" s="21"/>
    </row>
    <row r="1704" spans="1:17" s="18" customFormat="1" ht="32" x14ac:dyDescent="0.2">
      <c r="A1704" s="20">
        <v>749</v>
      </c>
      <c r="B1704" s="21" t="s">
        <v>6461</v>
      </c>
      <c r="C1704" s="21" t="s">
        <v>4310</v>
      </c>
      <c r="D1704" s="21" t="s">
        <v>1095</v>
      </c>
      <c r="E1704" s="21" t="s">
        <v>311</v>
      </c>
      <c r="F1704" s="21" t="s">
        <v>9</v>
      </c>
      <c r="G1704" s="21" t="s">
        <v>22</v>
      </c>
      <c r="H1704" s="21" t="s">
        <v>11</v>
      </c>
      <c r="J1704" s="20">
        <v>1534</v>
      </c>
      <c r="K1704" s="22" t="s">
        <v>3721</v>
      </c>
      <c r="L1704" s="21" t="s">
        <v>24</v>
      </c>
      <c r="N1704" s="29" t="s">
        <v>7608</v>
      </c>
      <c r="O1704" s="21" t="s">
        <v>1324</v>
      </c>
      <c r="P1704" s="21" t="s">
        <v>3720</v>
      </c>
      <c r="Q1704" s="21"/>
    </row>
    <row r="1705" spans="1:17" s="18" customFormat="1" ht="70" x14ac:dyDescent="0.2">
      <c r="A1705" s="20">
        <v>1206</v>
      </c>
      <c r="B1705" s="21" t="s">
        <v>5725</v>
      </c>
      <c r="C1705" s="21" t="s">
        <v>4197</v>
      </c>
      <c r="D1705" s="21" t="s">
        <v>1804</v>
      </c>
      <c r="E1705" s="21" t="s">
        <v>49</v>
      </c>
      <c r="F1705" s="21" t="s">
        <v>9</v>
      </c>
      <c r="G1705" s="21" t="s">
        <v>5726</v>
      </c>
      <c r="H1705" s="21" t="s">
        <v>7624</v>
      </c>
      <c r="J1705" s="20">
        <v>1534</v>
      </c>
      <c r="K1705" s="22" t="s">
        <v>5728</v>
      </c>
      <c r="L1705" s="21" t="s">
        <v>16</v>
      </c>
      <c r="N1705" s="29" t="s">
        <v>8643</v>
      </c>
      <c r="O1705" s="21" t="s">
        <v>5729</v>
      </c>
      <c r="P1705" s="21" t="s">
        <v>5727</v>
      </c>
      <c r="Q1705" s="21"/>
    </row>
    <row r="1706" spans="1:17" s="18" customFormat="1" ht="80" x14ac:dyDescent="0.2">
      <c r="A1706" s="20">
        <v>1207</v>
      </c>
      <c r="B1706" s="21" t="s">
        <v>6078</v>
      </c>
      <c r="C1706" s="21" t="s">
        <v>4589</v>
      </c>
      <c r="D1706" s="21" t="s">
        <v>2145</v>
      </c>
      <c r="E1706" s="21" t="s">
        <v>1598</v>
      </c>
      <c r="F1706" s="21" t="s">
        <v>9</v>
      </c>
      <c r="G1706" s="21" t="s">
        <v>5730</v>
      </c>
      <c r="H1706" s="21" t="s">
        <v>7624</v>
      </c>
      <c r="J1706" s="20">
        <v>1534</v>
      </c>
      <c r="K1706" s="22" t="s">
        <v>5728</v>
      </c>
      <c r="L1706" s="21" t="s">
        <v>16</v>
      </c>
      <c r="N1706" s="29" t="s">
        <v>8643</v>
      </c>
      <c r="O1706" s="21" t="s">
        <v>5729</v>
      </c>
      <c r="P1706" s="21" t="s">
        <v>5731</v>
      </c>
      <c r="Q1706" s="21"/>
    </row>
    <row r="1707" spans="1:17" s="18" customFormat="1" ht="84" x14ac:dyDescent="0.2">
      <c r="A1707" s="20">
        <v>1210</v>
      </c>
      <c r="B1707" s="21" t="s">
        <v>5970</v>
      </c>
      <c r="C1707" s="21" t="s">
        <v>4246</v>
      </c>
      <c r="D1707" s="21" t="s">
        <v>1675</v>
      </c>
      <c r="E1707" s="21" t="s">
        <v>49</v>
      </c>
      <c r="F1707" s="21" t="s">
        <v>9</v>
      </c>
      <c r="G1707" s="21" t="s">
        <v>5737</v>
      </c>
      <c r="H1707" s="21" t="s">
        <v>7624</v>
      </c>
      <c r="J1707" s="20">
        <v>1534</v>
      </c>
      <c r="K1707" s="22" t="s">
        <v>5738</v>
      </c>
      <c r="L1707" s="21" t="s">
        <v>16</v>
      </c>
      <c r="N1707" s="29" t="s">
        <v>8050</v>
      </c>
      <c r="O1707" s="21" t="s">
        <v>5739</v>
      </c>
      <c r="P1707" s="21" t="s">
        <v>1676</v>
      </c>
      <c r="Q1707" s="21"/>
    </row>
    <row r="1708" spans="1:17" s="18" customFormat="1" ht="96" x14ac:dyDescent="0.2">
      <c r="A1708" s="20">
        <v>1211</v>
      </c>
      <c r="B1708" s="21" t="s">
        <v>4343</v>
      </c>
      <c r="C1708" s="21" t="s">
        <v>4197</v>
      </c>
      <c r="D1708" s="21" t="s">
        <v>2981</v>
      </c>
      <c r="E1708" s="21" t="s">
        <v>5617</v>
      </c>
      <c r="F1708" s="21" t="s">
        <v>9</v>
      </c>
      <c r="G1708" s="21" t="s">
        <v>5740</v>
      </c>
      <c r="H1708" s="21" t="s">
        <v>7628</v>
      </c>
      <c r="J1708" s="20">
        <v>1534</v>
      </c>
      <c r="K1708" s="22" t="s">
        <v>5738</v>
      </c>
      <c r="L1708" s="21" t="s">
        <v>16</v>
      </c>
      <c r="N1708" s="29" t="s">
        <v>8050</v>
      </c>
      <c r="O1708" s="21" t="s">
        <v>5739</v>
      </c>
      <c r="P1708" s="21" t="s">
        <v>5741</v>
      </c>
      <c r="Q1708" s="21"/>
    </row>
    <row r="1709" spans="1:17" s="18" customFormat="1" ht="98" x14ac:dyDescent="0.2">
      <c r="A1709" s="20">
        <v>1212</v>
      </c>
      <c r="B1709" s="21" t="s">
        <v>5742</v>
      </c>
      <c r="C1709" s="21" t="s">
        <v>4197</v>
      </c>
      <c r="D1709" s="21" t="s">
        <v>2981</v>
      </c>
      <c r="E1709" s="21" t="s">
        <v>5617</v>
      </c>
      <c r="F1709" s="21" t="s">
        <v>9</v>
      </c>
      <c r="G1709" s="21" t="s">
        <v>5743</v>
      </c>
      <c r="H1709" s="21" t="s">
        <v>7624</v>
      </c>
      <c r="J1709" s="20">
        <v>1534</v>
      </c>
      <c r="K1709" s="22" t="s">
        <v>5738</v>
      </c>
      <c r="L1709" s="21" t="s">
        <v>16</v>
      </c>
      <c r="N1709" s="29" t="s">
        <v>8051</v>
      </c>
      <c r="O1709" s="21" t="s">
        <v>5739</v>
      </c>
      <c r="P1709" s="21" t="s">
        <v>5744</v>
      </c>
      <c r="Q1709" s="21"/>
    </row>
    <row r="1710" spans="1:17" s="18" customFormat="1" ht="32" x14ac:dyDescent="0.2">
      <c r="A1710" s="20">
        <v>750</v>
      </c>
      <c r="B1710" s="21" t="s">
        <v>4883</v>
      </c>
      <c r="C1710" s="21" t="s">
        <v>4246</v>
      </c>
      <c r="D1710" s="21" t="s">
        <v>67</v>
      </c>
      <c r="E1710" s="21" t="s">
        <v>1321</v>
      </c>
      <c r="F1710" s="21" t="s">
        <v>9</v>
      </c>
      <c r="G1710" s="21" t="s">
        <v>22</v>
      </c>
      <c r="H1710" s="21" t="s">
        <v>11</v>
      </c>
      <c r="J1710" s="20">
        <v>1534</v>
      </c>
      <c r="K1710" s="22" t="s">
        <v>1323</v>
      </c>
      <c r="L1710" s="21" t="s">
        <v>24</v>
      </c>
      <c r="N1710" s="29" t="s">
        <v>7609</v>
      </c>
      <c r="O1710" s="21" t="s">
        <v>1324</v>
      </c>
      <c r="P1710" s="21" t="s">
        <v>1322</v>
      </c>
      <c r="Q1710" s="21"/>
    </row>
    <row r="1711" spans="1:17" s="18" customFormat="1" ht="308" x14ac:dyDescent="0.2">
      <c r="A1711" s="20">
        <v>1151</v>
      </c>
      <c r="B1711" s="21" t="s">
        <v>5927</v>
      </c>
      <c r="C1711" s="21" t="s">
        <v>4584</v>
      </c>
      <c r="D1711" s="21" t="s">
        <v>1510</v>
      </c>
      <c r="E1711" s="21" t="s">
        <v>49</v>
      </c>
      <c r="F1711" s="21" t="s">
        <v>9</v>
      </c>
      <c r="G1711" s="21" t="s">
        <v>181</v>
      </c>
      <c r="H1711" s="21" t="s">
        <v>11</v>
      </c>
      <c r="J1711" s="20">
        <v>1534</v>
      </c>
      <c r="K1711" s="22" t="s">
        <v>1512</v>
      </c>
      <c r="L1711" s="21" t="s">
        <v>8</v>
      </c>
      <c r="N1711" s="29" t="s">
        <v>8644</v>
      </c>
      <c r="O1711" s="85" t="s">
        <v>8729</v>
      </c>
      <c r="P1711" s="21" t="s">
        <v>1511</v>
      </c>
    </row>
    <row r="1712" spans="1:17" s="18" customFormat="1" ht="70" x14ac:dyDescent="0.2">
      <c r="A1712" s="20">
        <v>1669</v>
      </c>
      <c r="B1712" s="21" t="s">
        <v>5754</v>
      </c>
      <c r="C1712" s="21" t="s">
        <v>4197</v>
      </c>
      <c r="D1712" s="21" t="s">
        <v>5755</v>
      </c>
      <c r="E1712" s="21" t="s">
        <v>1522</v>
      </c>
      <c r="F1712" s="21" t="s">
        <v>9</v>
      </c>
      <c r="G1712" s="21" t="s">
        <v>4943</v>
      </c>
      <c r="H1712" s="21" t="s">
        <v>11</v>
      </c>
      <c r="J1712" s="20">
        <v>1534</v>
      </c>
      <c r="K1712" s="22" t="s">
        <v>5757</v>
      </c>
      <c r="L1712" s="21" t="s">
        <v>8</v>
      </c>
      <c r="N1712" s="29" t="s">
        <v>7611</v>
      </c>
      <c r="O1712" s="21" t="s">
        <v>5758</v>
      </c>
      <c r="P1712" s="21" t="s">
        <v>5756</v>
      </c>
      <c r="Q1712" s="21"/>
    </row>
    <row r="1713" spans="1:17" s="18" customFormat="1" ht="96" x14ac:dyDescent="0.2">
      <c r="A1713" s="20">
        <v>1213</v>
      </c>
      <c r="B1713" s="21" t="s">
        <v>6263</v>
      </c>
      <c r="C1713" s="21" t="s">
        <v>6264</v>
      </c>
      <c r="D1713" s="21" t="s">
        <v>2686</v>
      </c>
      <c r="E1713" s="21" t="s">
        <v>1463</v>
      </c>
      <c r="F1713" s="21" t="s">
        <v>9</v>
      </c>
      <c r="G1713" s="21" t="s">
        <v>5745</v>
      </c>
      <c r="H1713" s="21" t="s">
        <v>7624</v>
      </c>
      <c r="J1713" s="20">
        <v>1534</v>
      </c>
      <c r="K1713" s="22" t="s">
        <v>5746</v>
      </c>
      <c r="L1713" s="21" t="s">
        <v>8</v>
      </c>
      <c r="N1713" s="29" t="s">
        <v>7612</v>
      </c>
      <c r="O1713" s="21" t="s">
        <v>5747</v>
      </c>
      <c r="P1713" s="21" t="s">
        <v>2849</v>
      </c>
      <c r="Q1713" s="21"/>
    </row>
    <row r="1714" spans="1:17" s="18" customFormat="1" ht="32" x14ac:dyDescent="0.2">
      <c r="A1714" s="20">
        <v>751</v>
      </c>
      <c r="B1714" s="21" t="s">
        <v>6312</v>
      </c>
      <c r="C1714" s="21" t="s">
        <v>4405</v>
      </c>
      <c r="D1714" s="21" t="s">
        <v>3013</v>
      </c>
      <c r="E1714" s="21" t="s">
        <v>237</v>
      </c>
      <c r="F1714" s="21" t="s">
        <v>9</v>
      </c>
      <c r="G1714" s="21" t="s">
        <v>22</v>
      </c>
      <c r="H1714" s="21" t="s">
        <v>11</v>
      </c>
      <c r="J1714" s="20">
        <v>1534</v>
      </c>
      <c r="K1714" s="22" t="s">
        <v>3015</v>
      </c>
      <c r="L1714" s="21" t="s">
        <v>24</v>
      </c>
      <c r="N1714" s="29" t="s">
        <v>7613</v>
      </c>
      <c r="O1714" s="21" t="s">
        <v>1324</v>
      </c>
      <c r="P1714" s="21" t="s">
        <v>3014</v>
      </c>
    </row>
    <row r="1715" spans="1:17" s="18" customFormat="1" ht="32" x14ac:dyDescent="0.2">
      <c r="A1715" s="20">
        <v>753</v>
      </c>
      <c r="B1715" s="21" t="s">
        <v>4734</v>
      </c>
      <c r="C1715" s="21" t="s">
        <v>4283</v>
      </c>
      <c r="D1715" s="21" t="s">
        <v>67</v>
      </c>
      <c r="E1715" s="21" t="s">
        <v>2003</v>
      </c>
      <c r="F1715" s="21" t="s">
        <v>9</v>
      </c>
      <c r="G1715" s="21" t="s">
        <v>22</v>
      </c>
      <c r="H1715" s="21" t="s">
        <v>11</v>
      </c>
      <c r="J1715" s="20">
        <v>1534</v>
      </c>
      <c r="K1715" s="22" t="s">
        <v>1635</v>
      </c>
      <c r="L1715" s="21" t="s">
        <v>24</v>
      </c>
      <c r="N1715" s="29" t="s">
        <v>7614</v>
      </c>
      <c r="O1715" s="21" t="s">
        <v>1215</v>
      </c>
      <c r="P1715" s="21" t="s">
        <v>3140</v>
      </c>
      <c r="Q1715" s="21"/>
    </row>
    <row r="1716" spans="1:17" s="18" customFormat="1" ht="168" x14ac:dyDescent="0.2">
      <c r="A1716" s="20">
        <v>1150</v>
      </c>
      <c r="B1716" s="21" t="s">
        <v>5101</v>
      </c>
      <c r="C1716" s="21" t="s">
        <v>4195</v>
      </c>
      <c r="D1716" s="21" t="s">
        <v>1633</v>
      </c>
      <c r="E1716" s="21" t="s">
        <v>49</v>
      </c>
      <c r="F1716" s="21" t="s">
        <v>9</v>
      </c>
      <c r="G1716" s="55" t="s">
        <v>8226</v>
      </c>
      <c r="H1716" s="21" t="s">
        <v>7629</v>
      </c>
      <c r="J1716" s="20">
        <v>1534</v>
      </c>
      <c r="K1716" s="22" t="s">
        <v>5723</v>
      </c>
      <c r="L1716" s="21" t="s">
        <v>8</v>
      </c>
      <c r="M1716" s="21" t="s">
        <v>1636</v>
      </c>
      <c r="N1716" s="29" t="s">
        <v>8645</v>
      </c>
      <c r="O1716" s="21" t="s">
        <v>5724</v>
      </c>
      <c r="P1716" s="21" t="s">
        <v>1634</v>
      </c>
      <c r="Q1716" s="21"/>
    </row>
    <row r="1717" spans="1:17" s="18" customFormat="1" ht="168" x14ac:dyDescent="0.2">
      <c r="A1717" s="20">
        <v>1208</v>
      </c>
      <c r="B1717" s="21" t="s">
        <v>4659</v>
      </c>
      <c r="C1717" s="21" t="s">
        <v>4197</v>
      </c>
      <c r="D1717" s="21" t="s">
        <v>1085</v>
      </c>
      <c r="E1717" s="21" t="s">
        <v>49</v>
      </c>
      <c r="F1717" s="21" t="s">
        <v>9</v>
      </c>
      <c r="G1717" s="21" t="s">
        <v>5732</v>
      </c>
      <c r="H1717" s="21" t="s">
        <v>5574</v>
      </c>
      <c r="J1717" s="20">
        <v>1534</v>
      </c>
      <c r="K1717" s="22" t="s">
        <v>5733</v>
      </c>
      <c r="L1717" s="21" t="s">
        <v>16</v>
      </c>
      <c r="M1717" s="21" t="s">
        <v>5734</v>
      </c>
      <c r="N1717" s="29" t="s">
        <v>8646</v>
      </c>
      <c r="O1717" s="21" t="s">
        <v>5735</v>
      </c>
      <c r="P1717" s="21" t="s">
        <v>1086</v>
      </c>
      <c r="Q1717" s="21"/>
    </row>
    <row r="1718" spans="1:17" s="18" customFormat="1" ht="168" x14ac:dyDescent="0.2">
      <c r="A1718" s="20">
        <v>1209</v>
      </c>
      <c r="B1718" s="21" t="s">
        <v>5213</v>
      </c>
      <c r="C1718" s="21" t="s">
        <v>4246</v>
      </c>
      <c r="D1718" s="21" t="s">
        <v>1085</v>
      </c>
      <c r="E1718" s="21" t="s">
        <v>49</v>
      </c>
      <c r="F1718" s="21" t="s">
        <v>9</v>
      </c>
      <c r="G1718" s="21" t="s">
        <v>5732</v>
      </c>
      <c r="H1718" s="21" t="s">
        <v>7624</v>
      </c>
      <c r="J1718" s="20">
        <v>1534</v>
      </c>
      <c r="K1718" s="22" t="s">
        <v>5733</v>
      </c>
      <c r="L1718" s="21" t="s">
        <v>16</v>
      </c>
      <c r="M1718" s="21" t="s">
        <v>5734</v>
      </c>
      <c r="N1718" s="29" t="s">
        <v>8646</v>
      </c>
      <c r="O1718" s="21" t="s">
        <v>5736</v>
      </c>
      <c r="P1718" s="21" t="s">
        <v>3247</v>
      </c>
      <c r="Q1718" s="21"/>
    </row>
    <row r="1719" spans="1:17" s="18" customFormat="1" ht="98" x14ac:dyDescent="0.2">
      <c r="A1719" s="20">
        <v>1217</v>
      </c>
      <c r="B1719" s="21" t="s">
        <v>6047</v>
      </c>
      <c r="C1719" s="21" t="s">
        <v>4627</v>
      </c>
      <c r="D1719" s="21" t="s">
        <v>2019</v>
      </c>
      <c r="F1719" s="21" t="s">
        <v>9</v>
      </c>
      <c r="G1719" s="21" t="s">
        <v>5748</v>
      </c>
      <c r="H1719" s="21" t="s">
        <v>7624</v>
      </c>
      <c r="J1719" s="20">
        <v>1534</v>
      </c>
      <c r="K1719" s="22" t="s">
        <v>5749</v>
      </c>
      <c r="L1719" s="21" t="s">
        <v>8</v>
      </c>
      <c r="N1719" s="29" t="s">
        <v>7615</v>
      </c>
      <c r="O1719" s="21" t="s">
        <v>5750</v>
      </c>
      <c r="P1719" s="21" t="s">
        <v>2020</v>
      </c>
      <c r="Q1719" s="21"/>
    </row>
    <row r="1720" spans="1:17" s="18" customFormat="1" ht="48" x14ac:dyDescent="0.2">
      <c r="A1720" s="20">
        <v>754</v>
      </c>
      <c r="B1720" s="21" t="s">
        <v>6499</v>
      </c>
      <c r="C1720" s="21" t="s">
        <v>4283</v>
      </c>
      <c r="D1720" s="21" t="s">
        <v>78</v>
      </c>
      <c r="E1720" s="21" t="s">
        <v>2328</v>
      </c>
      <c r="F1720" s="21" t="s">
        <v>9</v>
      </c>
      <c r="G1720" s="21" t="s">
        <v>22</v>
      </c>
      <c r="H1720" s="21" t="s">
        <v>11</v>
      </c>
      <c r="J1720" s="20">
        <v>1534</v>
      </c>
      <c r="K1720" s="22" t="s">
        <v>3850</v>
      </c>
      <c r="L1720" s="21" t="s">
        <v>24</v>
      </c>
      <c r="N1720" s="29" t="s">
        <v>7616</v>
      </c>
      <c r="O1720" s="21" t="s">
        <v>1215</v>
      </c>
      <c r="P1720" s="21" t="s">
        <v>3849</v>
      </c>
      <c r="Q1720" s="21"/>
    </row>
    <row r="1721" spans="1:17" s="18" customFormat="1" ht="96" x14ac:dyDescent="0.2">
      <c r="A1721" s="20">
        <v>1218</v>
      </c>
      <c r="B1721" s="21" t="s">
        <v>5751</v>
      </c>
      <c r="C1721" s="21" t="s">
        <v>4197</v>
      </c>
      <c r="D1721" s="21" t="s">
        <v>1836</v>
      </c>
      <c r="E1721" s="21" t="s">
        <v>237</v>
      </c>
      <c r="F1721" s="21" t="s">
        <v>9</v>
      </c>
      <c r="G1721" s="21" t="s">
        <v>5752</v>
      </c>
      <c r="H1721" s="21" t="s">
        <v>7624</v>
      </c>
      <c r="J1721" s="20">
        <v>1534</v>
      </c>
      <c r="K1721" s="22" t="s">
        <v>3850</v>
      </c>
      <c r="L1721" s="21" t="s">
        <v>16</v>
      </c>
      <c r="N1721" s="29" t="s">
        <v>7617</v>
      </c>
      <c r="O1721" s="21" t="s">
        <v>5753</v>
      </c>
      <c r="P1721" s="21" t="s">
        <v>1837</v>
      </c>
      <c r="Q1721" s="21"/>
    </row>
    <row r="1722" spans="1:17" s="18" customFormat="1" ht="32" x14ac:dyDescent="0.2">
      <c r="A1722" s="20">
        <v>752</v>
      </c>
      <c r="B1722" s="21" t="s">
        <v>6497</v>
      </c>
      <c r="C1722" s="21" t="s">
        <v>4232</v>
      </c>
      <c r="D1722" s="21" t="s">
        <v>1132</v>
      </c>
      <c r="E1722" s="21" t="s">
        <v>1408</v>
      </c>
      <c r="F1722" s="21" t="s">
        <v>9</v>
      </c>
      <c r="G1722" s="21" t="s">
        <v>22</v>
      </c>
      <c r="H1722" s="21" t="s">
        <v>11</v>
      </c>
      <c r="J1722" s="20">
        <v>1534</v>
      </c>
      <c r="K1722" s="22" t="s">
        <v>3846</v>
      </c>
      <c r="L1722" s="21" t="s">
        <v>24</v>
      </c>
      <c r="N1722" s="29" t="s">
        <v>7618</v>
      </c>
      <c r="O1722" s="21" t="s">
        <v>1324</v>
      </c>
      <c r="P1722" s="21" t="s">
        <v>3845</v>
      </c>
    </row>
    <row r="1723" spans="1:17" s="18" customFormat="1" ht="56" x14ac:dyDescent="0.2">
      <c r="A1723" s="20">
        <v>1705</v>
      </c>
      <c r="B1723" s="21" t="s">
        <v>6133</v>
      </c>
      <c r="C1723" s="21" t="s">
        <v>4246</v>
      </c>
      <c r="D1723" s="21" t="s">
        <v>805</v>
      </c>
      <c r="E1723" s="21" t="s">
        <v>28</v>
      </c>
      <c r="F1723" s="21" t="s">
        <v>9</v>
      </c>
      <c r="G1723" s="21" t="s">
        <v>8222</v>
      </c>
      <c r="H1723" s="21" t="s">
        <v>11</v>
      </c>
      <c r="J1723" s="20">
        <v>1534</v>
      </c>
      <c r="K1723" s="22" t="s">
        <v>5764</v>
      </c>
      <c r="L1723" s="21" t="s">
        <v>8</v>
      </c>
      <c r="N1723" s="29" t="s">
        <v>8647</v>
      </c>
      <c r="O1723" s="21" t="s">
        <v>5765</v>
      </c>
      <c r="P1723" s="21" t="s">
        <v>5763</v>
      </c>
      <c r="Q1723" s="21"/>
    </row>
    <row r="1724" spans="1:17" s="18" customFormat="1" ht="154" x14ac:dyDescent="0.2">
      <c r="A1724" s="20">
        <v>743</v>
      </c>
      <c r="B1724" s="21" t="s">
        <v>5718</v>
      </c>
      <c r="C1724" s="21" t="s">
        <v>4195</v>
      </c>
      <c r="D1724" s="21" t="s">
        <v>93</v>
      </c>
      <c r="F1724" s="21" t="s">
        <v>9</v>
      </c>
      <c r="G1724" s="21" t="s">
        <v>22</v>
      </c>
      <c r="H1724" s="21" t="s">
        <v>11</v>
      </c>
      <c r="J1724" s="20">
        <v>1534</v>
      </c>
      <c r="K1724" s="22" t="s">
        <v>95</v>
      </c>
      <c r="L1724" s="21" t="s">
        <v>8</v>
      </c>
      <c r="M1724" s="21" t="s">
        <v>446</v>
      </c>
      <c r="N1724" s="29" t="s">
        <v>7954</v>
      </c>
      <c r="O1724" s="21" t="s">
        <v>5719</v>
      </c>
      <c r="P1724" s="21" t="s">
        <v>94</v>
      </c>
      <c r="Q1724" s="21"/>
    </row>
    <row r="1725" spans="1:17" s="18" customFormat="1" ht="32" x14ac:dyDescent="0.2">
      <c r="A1725" s="20">
        <v>747</v>
      </c>
      <c r="B1725" s="21" t="s">
        <v>4241</v>
      </c>
      <c r="C1725" s="21" t="s">
        <v>4246</v>
      </c>
      <c r="D1725" s="21" t="s">
        <v>3386</v>
      </c>
      <c r="E1725" s="21" t="s">
        <v>13</v>
      </c>
      <c r="F1725" s="21" t="s">
        <v>9</v>
      </c>
      <c r="G1725" s="21" t="s">
        <v>22</v>
      </c>
      <c r="H1725" s="21" t="s">
        <v>11</v>
      </c>
      <c r="J1725" s="20">
        <v>1534</v>
      </c>
      <c r="K1725" s="22" t="s">
        <v>3388</v>
      </c>
      <c r="L1725" s="21" t="s">
        <v>24</v>
      </c>
      <c r="N1725" s="29" t="s">
        <v>7619</v>
      </c>
      <c r="O1725" s="21" t="s">
        <v>2293</v>
      </c>
      <c r="P1725" s="21" t="s">
        <v>3387</v>
      </c>
      <c r="Q1725" s="21"/>
    </row>
    <row r="1726" spans="1:17" s="18" customFormat="1" ht="140" x14ac:dyDescent="0.2">
      <c r="A1726" s="20">
        <v>1072</v>
      </c>
      <c r="B1726" s="21" t="s">
        <v>5722</v>
      </c>
      <c r="C1726" s="21" t="s">
        <v>4197</v>
      </c>
      <c r="D1726" s="21" t="s">
        <v>67</v>
      </c>
      <c r="E1726" s="21" t="s">
        <v>79</v>
      </c>
      <c r="F1726" s="21" t="s">
        <v>9</v>
      </c>
      <c r="G1726" s="21" t="s">
        <v>8222</v>
      </c>
      <c r="H1726" s="21" t="s">
        <v>11</v>
      </c>
      <c r="J1726" s="20">
        <v>1534</v>
      </c>
      <c r="K1726" s="22" t="s">
        <v>2609</v>
      </c>
      <c r="L1726" s="21" t="s">
        <v>8</v>
      </c>
      <c r="N1726" s="29" t="s">
        <v>8648</v>
      </c>
      <c r="O1726" s="41" t="s">
        <v>8052</v>
      </c>
      <c r="P1726" s="21" t="s">
        <v>2608</v>
      </c>
      <c r="Q1726" s="21"/>
    </row>
    <row r="1727" spans="1:17" s="18" customFormat="1" ht="32" x14ac:dyDescent="0.2">
      <c r="A1727" s="20">
        <v>748</v>
      </c>
      <c r="B1727" s="21" t="s">
        <v>5720</v>
      </c>
      <c r="C1727" s="21" t="s">
        <v>4197</v>
      </c>
      <c r="D1727" s="21" t="s">
        <v>2290</v>
      </c>
      <c r="E1727" s="21" t="s">
        <v>265</v>
      </c>
      <c r="F1727" s="21" t="s">
        <v>9</v>
      </c>
      <c r="G1727" s="21" t="s">
        <v>22</v>
      </c>
      <c r="H1727" s="21" t="s">
        <v>11</v>
      </c>
      <c r="J1727" s="20">
        <v>1534</v>
      </c>
      <c r="K1727" s="22" t="s">
        <v>2292</v>
      </c>
      <c r="L1727" s="21" t="s">
        <v>38</v>
      </c>
      <c r="N1727" s="29" t="s">
        <v>7620</v>
      </c>
      <c r="O1727" s="21" t="s">
        <v>2293</v>
      </c>
      <c r="P1727" s="21" t="s">
        <v>2291</v>
      </c>
    </row>
    <row r="1728" spans="1:17" s="18" customFormat="1" ht="56" x14ac:dyDescent="0.2">
      <c r="A1728" s="20">
        <v>1428</v>
      </c>
      <c r="B1728" s="21" t="s">
        <v>6357</v>
      </c>
      <c r="C1728" s="21" t="s">
        <v>4232</v>
      </c>
      <c r="D1728" s="21" t="s">
        <v>3233</v>
      </c>
      <c r="E1728" s="21" t="s">
        <v>751</v>
      </c>
      <c r="F1728" s="21" t="s">
        <v>9</v>
      </c>
      <c r="G1728" s="21" t="s">
        <v>8222</v>
      </c>
      <c r="H1728" s="21" t="s">
        <v>11</v>
      </c>
      <c r="J1728" s="20">
        <v>1534</v>
      </c>
      <c r="N1728" s="29" t="s">
        <v>7606</v>
      </c>
      <c r="O1728" s="21" t="s">
        <v>3235</v>
      </c>
      <c r="P1728" s="21" t="s">
        <v>3234</v>
      </c>
    </row>
    <row r="1729" spans="1:17" s="18" customFormat="1" ht="72" customHeight="1" x14ac:dyDescent="0.2">
      <c r="A1729" s="20">
        <v>1429</v>
      </c>
      <c r="B1729" s="21" t="s">
        <v>6415</v>
      </c>
      <c r="C1729" s="21" t="s">
        <v>4195</v>
      </c>
      <c r="F1729" s="21" t="s">
        <v>9</v>
      </c>
      <c r="G1729" s="21" t="s">
        <v>8222</v>
      </c>
      <c r="H1729" s="21" t="s">
        <v>11</v>
      </c>
      <c r="J1729" s="20">
        <v>1534</v>
      </c>
      <c r="N1729" s="29" t="s">
        <v>7607</v>
      </c>
      <c r="O1729" s="21" t="s">
        <v>3512</v>
      </c>
      <c r="P1729" s="21" t="s">
        <v>3511</v>
      </c>
      <c r="Q1729" s="21"/>
    </row>
    <row r="1730" spans="1:17" s="18" customFormat="1" ht="89" customHeight="1" x14ac:dyDescent="0.2">
      <c r="A1730" s="20">
        <v>1216</v>
      </c>
      <c r="B1730" s="21" t="s">
        <v>4622</v>
      </c>
      <c r="C1730" s="21" t="s">
        <v>4201</v>
      </c>
      <c r="D1730" s="21" t="s">
        <v>2686</v>
      </c>
      <c r="E1730" s="21" t="s">
        <v>2799</v>
      </c>
      <c r="F1730" s="21" t="s">
        <v>335</v>
      </c>
      <c r="G1730" s="55" t="s">
        <v>8223</v>
      </c>
      <c r="H1730" s="21" t="s">
        <v>7624</v>
      </c>
      <c r="J1730" s="20">
        <v>1535</v>
      </c>
      <c r="K1730" s="22" t="s">
        <v>5771</v>
      </c>
      <c r="L1730" s="21" t="s">
        <v>16</v>
      </c>
      <c r="N1730" s="29" t="s">
        <v>7623</v>
      </c>
      <c r="O1730" s="21" t="s">
        <v>5772</v>
      </c>
      <c r="P1730" s="21" t="s">
        <v>3809</v>
      </c>
      <c r="Q1730" s="21"/>
    </row>
    <row r="1731" spans="1:17" s="18" customFormat="1" ht="96" x14ac:dyDescent="0.2">
      <c r="A1731" s="20">
        <v>1220</v>
      </c>
      <c r="B1731" s="21" t="s">
        <v>6493</v>
      </c>
      <c r="C1731" s="21" t="s">
        <v>4195</v>
      </c>
      <c r="D1731" s="21" t="s">
        <v>67</v>
      </c>
      <c r="E1731" s="21" t="s">
        <v>757</v>
      </c>
      <c r="F1731" s="21" t="s">
        <v>9</v>
      </c>
      <c r="G1731" s="21" t="s">
        <v>5775</v>
      </c>
      <c r="H1731" s="21" t="s">
        <v>7624</v>
      </c>
      <c r="J1731" s="20">
        <v>1535</v>
      </c>
      <c r="K1731" s="22" t="s">
        <v>5776</v>
      </c>
      <c r="L1731" s="21" t="s">
        <v>16</v>
      </c>
      <c r="N1731" s="29" t="s">
        <v>8649</v>
      </c>
      <c r="O1731" s="21" t="s">
        <v>5777</v>
      </c>
      <c r="P1731" s="21" t="s">
        <v>2661</v>
      </c>
      <c r="Q1731" s="21"/>
    </row>
    <row r="1732" spans="1:17" s="18" customFormat="1" ht="96" x14ac:dyDescent="0.2">
      <c r="A1732" s="20">
        <v>1221</v>
      </c>
      <c r="B1732" s="21" t="s">
        <v>6205</v>
      </c>
      <c r="C1732" s="21" t="s">
        <v>4283</v>
      </c>
      <c r="D1732" s="21" t="s">
        <v>67</v>
      </c>
      <c r="E1732" s="21" t="s">
        <v>108</v>
      </c>
      <c r="F1732" s="21" t="s">
        <v>9</v>
      </c>
      <c r="G1732" s="21" t="s">
        <v>5775</v>
      </c>
      <c r="H1732" s="21" t="s">
        <v>7624</v>
      </c>
      <c r="J1732" s="20">
        <v>1535</v>
      </c>
      <c r="K1732" s="22" t="s">
        <v>5776</v>
      </c>
      <c r="L1732" s="21" t="s">
        <v>16</v>
      </c>
      <c r="N1732" s="29" t="s">
        <v>8649</v>
      </c>
      <c r="O1732" s="21" t="s">
        <v>5777</v>
      </c>
      <c r="P1732" s="21" t="s">
        <v>2661</v>
      </c>
      <c r="Q1732" s="21"/>
    </row>
    <row r="1733" spans="1:17" s="18" customFormat="1" ht="128" x14ac:dyDescent="0.2">
      <c r="A1733" s="20">
        <v>1219</v>
      </c>
      <c r="B1733" s="21" t="s">
        <v>6040</v>
      </c>
      <c r="C1733" s="21" t="s">
        <v>4195</v>
      </c>
      <c r="D1733" s="21" t="s">
        <v>1987</v>
      </c>
      <c r="E1733" s="21" t="s">
        <v>286</v>
      </c>
      <c r="F1733" s="21" t="s">
        <v>9</v>
      </c>
      <c r="G1733" s="21" t="s">
        <v>8230</v>
      </c>
      <c r="H1733" s="21" t="s">
        <v>7624</v>
      </c>
      <c r="J1733" s="20">
        <v>1535</v>
      </c>
      <c r="K1733" s="22" t="s">
        <v>5773</v>
      </c>
      <c r="L1733" s="21" t="s">
        <v>16</v>
      </c>
      <c r="N1733" s="29" t="s">
        <v>7630</v>
      </c>
      <c r="O1733" s="21" t="s">
        <v>5774</v>
      </c>
      <c r="P1733" s="21" t="s">
        <v>1988</v>
      </c>
    </row>
    <row r="1734" spans="1:17" s="18" customFormat="1" ht="126" x14ac:dyDescent="0.2">
      <c r="A1734" s="20">
        <v>1706</v>
      </c>
      <c r="B1734" s="21" t="s">
        <v>6221</v>
      </c>
      <c r="C1734" s="21" t="s">
        <v>4246</v>
      </c>
      <c r="D1734" s="21" t="s">
        <v>5782</v>
      </c>
      <c r="E1734" s="21" t="s">
        <v>5783</v>
      </c>
      <c r="F1734" s="21" t="s">
        <v>9</v>
      </c>
      <c r="G1734" s="21" t="s">
        <v>5784</v>
      </c>
      <c r="H1734" s="21" t="s">
        <v>11</v>
      </c>
      <c r="J1734" s="20">
        <v>1535</v>
      </c>
      <c r="K1734" s="22" t="s">
        <v>5786</v>
      </c>
      <c r="L1734" s="21" t="s">
        <v>8</v>
      </c>
      <c r="N1734" s="29" t="s">
        <v>8650</v>
      </c>
      <c r="O1734" s="21" t="s">
        <v>5787</v>
      </c>
      <c r="P1734" s="21" t="s">
        <v>5785</v>
      </c>
    </row>
    <row r="1735" spans="1:17" s="18" customFormat="1" ht="112" x14ac:dyDescent="0.2">
      <c r="A1735" s="20">
        <v>1700</v>
      </c>
      <c r="B1735" s="21" t="s">
        <v>5778</v>
      </c>
      <c r="C1735" s="21" t="s">
        <v>4232</v>
      </c>
      <c r="D1735" s="21" t="s">
        <v>67</v>
      </c>
      <c r="E1735" s="21" t="s">
        <v>311</v>
      </c>
      <c r="F1735" s="21" t="s">
        <v>9</v>
      </c>
      <c r="G1735" s="21" t="s">
        <v>250</v>
      </c>
      <c r="H1735" s="21" t="s">
        <v>11</v>
      </c>
      <c r="J1735" s="20">
        <v>1535</v>
      </c>
      <c r="K1735" s="22" t="s">
        <v>5780</v>
      </c>
      <c r="L1735" s="21" t="s">
        <v>8</v>
      </c>
      <c r="N1735" s="29" t="s">
        <v>7631</v>
      </c>
      <c r="O1735" s="21" t="s">
        <v>5781</v>
      </c>
      <c r="P1735" s="21" t="s">
        <v>5779</v>
      </c>
      <c r="Q1735" s="21"/>
    </row>
    <row r="1736" spans="1:17" s="18" customFormat="1" ht="48" x14ac:dyDescent="0.2">
      <c r="A1736" s="20">
        <v>756</v>
      </c>
      <c r="B1736" s="21" t="s">
        <v>5766</v>
      </c>
      <c r="C1736" s="21" t="s">
        <v>4224</v>
      </c>
      <c r="D1736" s="21" t="s">
        <v>316</v>
      </c>
      <c r="E1736" s="21" t="s">
        <v>265</v>
      </c>
      <c r="F1736" s="21" t="s">
        <v>9</v>
      </c>
      <c r="G1736" s="21" t="s">
        <v>22</v>
      </c>
      <c r="H1736" s="21" t="s">
        <v>11</v>
      </c>
      <c r="J1736" s="20">
        <v>1535</v>
      </c>
      <c r="K1736" s="22" t="s">
        <v>1214</v>
      </c>
      <c r="L1736" s="21" t="s">
        <v>8</v>
      </c>
      <c r="N1736" s="29" t="s">
        <v>7632</v>
      </c>
      <c r="O1736" s="21" t="s">
        <v>1215</v>
      </c>
      <c r="P1736" s="21" t="s">
        <v>1213</v>
      </c>
      <c r="Q1736" s="21"/>
    </row>
    <row r="1737" spans="1:17" s="18" customFormat="1" ht="56" x14ac:dyDescent="0.2">
      <c r="A1737" s="20">
        <v>757</v>
      </c>
      <c r="B1737" s="21" t="s">
        <v>5767</v>
      </c>
      <c r="C1737" s="21" t="s">
        <v>4232</v>
      </c>
      <c r="D1737" s="21" t="s">
        <v>883</v>
      </c>
      <c r="E1737" s="21" t="s">
        <v>265</v>
      </c>
      <c r="F1737" s="21" t="s">
        <v>9</v>
      </c>
      <c r="G1737" s="21" t="s">
        <v>22</v>
      </c>
      <c r="H1737" s="21" t="s">
        <v>11</v>
      </c>
      <c r="J1737" s="20">
        <v>1535</v>
      </c>
      <c r="K1737" s="22" t="s">
        <v>885</v>
      </c>
      <c r="L1737" s="21" t="s">
        <v>8</v>
      </c>
      <c r="M1737" s="21" t="s">
        <v>514</v>
      </c>
      <c r="N1737" s="29" t="s">
        <v>7633</v>
      </c>
      <c r="O1737" s="21" t="s">
        <v>886</v>
      </c>
      <c r="P1737" s="21" t="s">
        <v>884</v>
      </c>
    </row>
    <row r="1738" spans="1:17" s="18" customFormat="1" ht="84" x14ac:dyDescent="0.2">
      <c r="A1738" s="20">
        <v>1732</v>
      </c>
      <c r="B1738" s="21" t="s">
        <v>5788</v>
      </c>
      <c r="C1738" s="21" t="s">
        <v>4310</v>
      </c>
      <c r="D1738" s="21" t="s">
        <v>5789</v>
      </c>
      <c r="E1738" s="21" t="s">
        <v>108</v>
      </c>
      <c r="F1738" s="21" t="s">
        <v>9</v>
      </c>
      <c r="G1738" s="21" t="s">
        <v>5790</v>
      </c>
      <c r="H1738" s="21" t="s">
        <v>11</v>
      </c>
      <c r="J1738" s="20">
        <v>1535</v>
      </c>
      <c r="K1738" s="22" t="s">
        <v>5792</v>
      </c>
      <c r="L1738" s="21" t="s">
        <v>8</v>
      </c>
      <c r="N1738" s="29" t="s">
        <v>7634</v>
      </c>
      <c r="O1738" s="21" t="s">
        <v>5793</v>
      </c>
      <c r="P1738" s="21" t="s">
        <v>5791</v>
      </c>
      <c r="Q1738" s="21"/>
    </row>
    <row r="1739" spans="1:17" s="18" customFormat="1" ht="42" x14ac:dyDescent="0.2">
      <c r="A1739" s="20">
        <v>758</v>
      </c>
      <c r="B1739" s="21" t="s">
        <v>6519</v>
      </c>
      <c r="C1739" s="21" t="s">
        <v>4195</v>
      </c>
      <c r="D1739" s="21" t="s">
        <v>58</v>
      </c>
      <c r="E1739" s="21" t="s">
        <v>70</v>
      </c>
      <c r="F1739" s="21" t="s">
        <v>9</v>
      </c>
      <c r="G1739" s="21" t="s">
        <v>22</v>
      </c>
      <c r="H1739" s="21" t="s">
        <v>11</v>
      </c>
      <c r="J1739" s="20">
        <v>1535</v>
      </c>
      <c r="K1739" s="22" t="s">
        <v>1101</v>
      </c>
      <c r="L1739" s="21" t="s">
        <v>38</v>
      </c>
      <c r="N1739" s="29" t="s">
        <v>7635</v>
      </c>
      <c r="O1739" s="21" t="s">
        <v>886</v>
      </c>
      <c r="P1739" s="21" t="s">
        <v>3976</v>
      </c>
      <c r="Q1739" s="21"/>
    </row>
    <row r="1740" spans="1:17" s="18" customFormat="1" ht="42" x14ac:dyDescent="0.2">
      <c r="A1740" s="20">
        <v>759</v>
      </c>
      <c r="B1740" s="21" t="s">
        <v>5768</v>
      </c>
      <c r="C1740" s="21" t="s">
        <v>4197</v>
      </c>
      <c r="D1740" s="21" t="s">
        <v>365</v>
      </c>
      <c r="E1740" s="21" t="s">
        <v>70</v>
      </c>
      <c r="F1740" s="21" t="s">
        <v>9</v>
      </c>
      <c r="G1740" s="21" t="s">
        <v>22</v>
      </c>
      <c r="H1740" s="21" t="s">
        <v>11</v>
      </c>
      <c r="J1740" s="20">
        <v>1535</v>
      </c>
      <c r="K1740" s="22" t="s">
        <v>1101</v>
      </c>
      <c r="L1740" s="21" t="s">
        <v>38</v>
      </c>
      <c r="N1740" s="29" t="s">
        <v>7636</v>
      </c>
      <c r="O1740" s="21" t="s">
        <v>886</v>
      </c>
      <c r="P1740" s="21" t="s">
        <v>3988</v>
      </c>
    </row>
    <row r="1741" spans="1:17" s="18" customFormat="1" ht="32" x14ac:dyDescent="0.2">
      <c r="A1741" s="20">
        <v>760</v>
      </c>
      <c r="B1741" s="21" t="s">
        <v>6513</v>
      </c>
      <c r="C1741" s="21" t="s">
        <v>4195</v>
      </c>
      <c r="D1741" s="21" t="s">
        <v>3945</v>
      </c>
      <c r="E1741" s="21" t="s">
        <v>265</v>
      </c>
      <c r="F1741" s="21" t="s">
        <v>9</v>
      </c>
      <c r="G1741" s="21" t="s">
        <v>22</v>
      </c>
      <c r="H1741" s="21" t="s">
        <v>11</v>
      </c>
      <c r="J1741" s="20">
        <v>1535</v>
      </c>
      <c r="K1741" s="22" t="s">
        <v>1101</v>
      </c>
      <c r="L1741" s="21" t="s">
        <v>24</v>
      </c>
      <c r="N1741" s="29" t="s">
        <v>7637</v>
      </c>
      <c r="O1741" s="21" t="s">
        <v>886</v>
      </c>
      <c r="P1741" s="21" t="s">
        <v>3946</v>
      </c>
    </row>
    <row r="1742" spans="1:17" s="18" customFormat="1" ht="32" x14ac:dyDescent="0.2">
      <c r="A1742" s="20">
        <v>761</v>
      </c>
      <c r="B1742" s="21" t="s">
        <v>5769</v>
      </c>
      <c r="C1742" s="21" t="s">
        <v>4232</v>
      </c>
      <c r="D1742" s="21" t="s">
        <v>1099</v>
      </c>
      <c r="E1742" s="21" t="s">
        <v>49</v>
      </c>
      <c r="F1742" s="21" t="s">
        <v>9</v>
      </c>
      <c r="G1742" s="21" t="s">
        <v>22</v>
      </c>
      <c r="H1742" s="21" t="s">
        <v>11</v>
      </c>
      <c r="J1742" s="20">
        <v>1535</v>
      </c>
      <c r="K1742" s="22" t="s">
        <v>1101</v>
      </c>
      <c r="L1742" s="21" t="s">
        <v>38</v>
      </c>
      <c r="N1742" s="29" t="s">
        <v>7638</v>
      </c>
      <c r="O1742" s="21" t="s">
        <v>886</v>
      </c>
      <c r="P1742" s="21" t="s">
        <v>1100</v>
      </c>
    </row>
    <row r="1743" spans="1:17" s="18" customFormat="1" ht="48" x14ac:dyDescent="0.2">
      <c r="A1743" s="20">
        <v>762</v>
      </c>
      <c r="B1743" s="21" t="s">
        <v>6439</v>
      </c>
      <c r="C1743" s="21" t="s">
        <v>6440</v>
      </c>
      <c r="D1743" s="21" t="s">
        <v>285</v>
      </c>
      <c r="F1743" s="21" t="s">
        <v>9</v>
      </c>
      <c r="G1743" s="21" t="s">
        <v>22</v>
      </c>
      <c r="H1743" s="21" t="s">
        <v>11</v>
      </c>
      <c r="J1743" s="20">
        <v>1535</v>
      </c>
      <c r="K1743" s="22" t="s">
        <v>1101</v>
      </c>
      <c r="L1743" s="21" t="s">
        <v>8</v>
      </c>
      <c r="M1743" s="21" t="s">
        <v>514</v>
      </c>
      <c r="N1743" s="29" t="s">
        <v>7639</v>
      </c>
      <c r="O1743" s="21" t="s">
        <v>3628</v>
      </c>
      <c r="P1743" s="21" t="s">
        <v>3627</v>
      </c>
    </row>
    <row r="1744" spans="1:17" s="18" customFormat="1" ht="42" x14ac:dyDescent="0.2">
      <c r="A1744" s="20">
        <v>763</v>
      </c>
      <c r="B1744" s="21" t="s">
        <v>5770</v>
      </c>
      <c r="C1744" s="21" t="s">
        <v>4592</v>
      </c>
      <c r="D1744" s="21" t="s">
        <v>512</v>
      </c>
      <c r="E1744" s="21" t="s">
        <v>265</v>
      </c>
      <c r="F1744" s="21" t="s">
        <v>9</v>
      </c>
      <c r="G1744" s="21" t="s">
        <v>22</v>
      </c>
      <c r="H1744" s="21" t="s">
        <v>11</v>
      </c>
      <c r="J1744" s="20">
        <v>1535</v>
      </c>
      <c r="L1744" s="21" t="s">
        <v>8</v>
      </c>
      <c r="M1744" s="21" t="s">
        <v>514</v>
      </c>
      <c r="N1744" s="29" t="s">
        <v>7621</v>
      </c>
      <c r="O1744" s="21" t="s">
        <v>161</v>
      </c>
      <c r="P1744" s="21" t="s">
        <v>513</v>
      </c>
    </row>
    <row r="1745" spans="1:17" s="18" customFormat="1" ht="84" x14ac:dyDescent="0.2">
      <c r="A1745" s="20">
        <v>1788</v>
      </c>
      <c r="B1745" s="21" t="s">
        <v>6432</v>
      </c>
      <c r="C1745" s="21" t="s">
        <v>4835</v>
      </c>
      <c r="D1745" s="21" t="s">
        <v>67</v>
      </c>
      <c r="E1745" s="21" t="s">
        <v>5794</v>
      </c>
      <c r="F1745" s="21" t="s">
        <v>9</v>
      </c>
      <c r="G1745" s="21" t="s">
        <v>8222</v>
      </c>
      <c r="H1745" s="21" t="s">
        <v>11</v>
      </c>
      <c r="J1745" s="20">
        <v>1535</v>
      </c>
      <c r="L1745" s="21" t="s">
        <v>24</v>
      </c>
      <c r="N1745" s="29" t="s">
        <v>7622</v>
      </c>
      <c r="O1745" s="39" t="s">
        <v>7992</v>
      </c>
      <c r="P1745" s="21" t="s">
        <v>5795</v>
      </c>
      <c r="Q1745" s="21"/>
    </row>
    <row r="1746" spans="1:17" s="18" customFormat="1" ht="252" x14ac:dyDescent="0.2">
      <c r="A1746" s="20">
        <v>1155</v>
      </c>
      <c r="B1746" s="21" t="s">
        <v>4794</v>
      </c>
      <c r="C1746" s="21" t="s">
        <v>4283</v>
      </c>
      <c r="D1746" s="21" t="s">
        <v>365</v>
      </c>
      <c r="E1746" s="21" t="s">
        <v>307</v>
      </c>
      <c r="F1746" s="21" t="s">
        <v>9</v>
      </c>
      <c r="G1746" s="21" t="s">
        <v>2978</v>
      </c>
      <c r="H1746" s="21" t="s">
        <v>19</v>
      </c>
      <c r="J1746" s="20">
        <v>1536</v>
      </c>
      <c r="K1746" s="22" t="s">
        <v>2980</v>
      </c>
      <c r="L1746" s="21" t="s">
        <v>8</v>
      </c>
      <c r="N1746" s="29" t="s">
        <v>8651</v>
      </c>
      <c r="O1746" s="21" t="s">
        <v>6616</v>
      </c>
      <c r="P1746" s="21" t="s">
        <v>2979</v>
      </c>
      <c r="Q1746" s="21"/>
    </row>
    <row r="1747" spans="1:17" s="18" customFormat="1" ht="182" x14ac:dyDescent="0.2">
      <c r="A1747" s="20">
        <v>1152</v>
      </c>
      <c r="B1747" s="21" t="s">
        <v>5797</v>
      </c>
      <c r="C1747" s="21" t="s">
        <v>4405</v>
      </c>
      <c r="D1747" s="21" t="s">
        <v>67</v>
      </c>
      <c r="E1747" s="21" t="s">
        <v>49</v>
      </c>
      <c r="F1747" s="21" t="s">
        <v>9</v>
      </c>
      <c r="G1747" s="21" t="s">
        <v>8222</v>
      </c>
      <c r="H1747" s="21" t="s">
        <v>11</v>
      </c>
      <c r="J1747" s="20">
        <v>1536</v>
      </c>
      <c r="K1747" s="22" t="s">
        <v>111</v>
      </c>
      <c r="L1747" s="21" t="s">
        <v>8</v>
      </c>
      <c r="N1747" s="29" t="s">
        <v>8652</v>
      </c>
      <c r="O1747" s="69" t="s">
        <v>8688</v>
      </c>
      <c r="P1747" s="21" t="s">
        <v>110</v>
      </c>
      <c r="Q1747" s="21"/>
    </row>
    <row r="1748" spans="1:17" s="18" customFormat="1" ht="182" x14ac:dyDescent="0.2">
      <c r="A1748" s="20">
        <v>1153</v>
      </c>
      <c r="B1748" s="21" t="s">
        <v>5799</v>
      </c>
      <c r="C1748" s="21" t="s">
        <v>4232</v>
      </c>
      <c r="D1748" s="21" t="s">
        <v>67</v>
      </c>
      <c r="E1748" s="21" t="s">
        <v>49</v>
      </c>
      <c r="F1748" s="21" t="s">
        <v>9</v>
      </c>
      <c r="G1748" s="21" t="s">
        <v>8222</v>
      </c>
      <c r="H1748" s="21" t="s">
        <v>11</v>
      </c>
      <c r="J1748" s="20">
        <v>1536</v>
      </c>
      <c r="K1748" s="22" t="s">
        <v>111</v>
      </c>
      <c r="L1748" s="21" t="s">
        <v>8</v>
      </c>
      <c r="M1748" s="21" t="s">
        <v>54</v>
      </c>
      <c r="N1748" s="29" t="s">
        <v>8652</v>
      </c>
      <c r="O1748" s="21" t="s">
        <v>5798</v>
      </c>
      <c r="P1748" s="21" t="s">
        <v>110</v>
      </c>
      <c r="Q1748" s="21"/>
    </row>
    <row r="1749" spans="1:17" s="18" customFormat="1" ht="64" x14ac:dyDescent="0.2">
      <c r="A1749" s="20">
        <v>1222</v>
      </c>
      <c r="B1749" s="21" t="s">
        <v>4990</v>
      </c>
      <c r="C1749" s="21" t="s">
        <v>4197</v>
      </c>
      <c r="D1749" s="21" t="s">
        <v>67</v>
      </c>
      <c r="E1749" s="21" t="s">
        <v>55</v>
      </c>
      <c r="F1749" s="21" t="s">
        <v>9</v>
      </c>
      <c r="G1749" s="21" t="s">
        <v>5801</v>
      </c>
      <c r="H1749" s="21" t="s">
        <v>7624</v>
      </c>
      <c r="J1749" s="20">
        <v>1536</v>
      </c>
      <c r="K1749" s="18" t="s">
        <v>7641</v>
      </c>
      <c r="L1749" s="21" t="s">
        <v>38</v>
      </c>
      <c r="N1749" s="29" t="s">
        <v>7642</v>
      </c>
      <c r="O1749" s="21" t="s">
        <v>7640</v>
      </c>
      <c r="P1749" s="21" t="s">
        <v>69</v>
      </c>
      <c r="Q1749" s="21"/>
    </row>
    <row r="1750" spans="1:17" s="18" customFormat="1" ht="48" x14ac:dyDescent="0.2">
      <c r="A1750" s="20">
        <v>755</v>
      </c>
      <c r="B1750" s="21" t="s">
        <v>5796</v>
      </c>
      <c r="C1750" s="21" t="s">
        <v>4197</v>
      </c>
      <c r="D1750" s="21" t="s">
        <v>285</v>
      </c>
      <c r="E1750" s="21" t="s">
        <v>108</v>
      </c>
      <c r="F1750" s="21" t="s">
        <v>9</v>
      </c>
      <c r="G1750" s="21" t="s">
        <v>22</v>
      </c>
      <c r="H1750" s="21" t="s">
        <v>11</v>
      </c>
      <c r="J1750" s="20">
        <v>1536</v>
      </c>
      <c r="K1750" s="22" t="s">
        <v>709</v>
      </c>
      <c r="L1750" s="21" t="s">
        <v>24</v>
      </c>
      <c r="N1750" s="29" t="s">
        <v>7643</v>
      </c>
      <c r="O1750" s="21" t="s">
        <v>1215</v>
      </c>
      <c r="P1750" s="21" t="s">
        <v>2724</v>
      </c>
      <c r="Q1750" s="21"/>
    </row>
    <row r="1751" spans="1:17" s="18" customFormat="1" ht="112" x14ac:dyDescent="0.2">
      <c r="A1751" s="20">
        <v>1435</v>
      </c>
      <c r="B1751" s="21" t="s">
        <v>5804</v>
      </c>
      <c r="C1751" s="21" t="s">
        <v>4195</v>
      </c>
      <c r="F1751" s="21" t="s">
        <v>9</v>
      </c>
      <c r="G1751" s="21" t="s">
        <v>678</v>
      </c>
      <c r="H1751" s="21" t="s">
        <v>11</v>
      </c>
      <c r="J1751" s="20">
        <v>1536</v>
      </c>
      <c r="K1751" s="22" t="s">
        <v>709</v>
      </c>
      <c r="N1751" s="29" t="s">
        <v>8653</v>
      </c>
      <c r="O1751" s="21" t="s">
        <v>710</v>
      </c>
      <c r="P1751" s="21" t="s">
        <v>708</v>
      </c>
    </row>
    <row r="1752" spans="1:17" s="18" customFormat="1" ht="32" x14ac:dyDescent="0.2">
      <c r="A1752" s="20">
        <v>764</v>
      </c>
      <c r="B1752" s="21" t="s">
        <v>6292</v>
      </c>
      <c r="C1752" s="21" t="s">
        <v>4405</v>
      </c>
      <c r="E1752" s="21" t="s">
        <v>712</v>
      </c>
      <c r="F1752" s="21" t="s">
        <v>9</v>
      </c>
      <c r="G1752" s="21" t="s">
        <v>22</v>
      </c>
      <c r="H1752" s="21" t="s">
        <v>11</v>
      </c>
      <c r="J1752" s="20">
        <v>1536</v>
      </c>
      <c r="K1752" s="22" t="s">
        <v>2977</v>
      </c>
      <c r="L1752" s="21" t="s">
        <v>24</v>
      </c>
      <c r="N1752" s="29" t="s">
        <v>7644</v>
      </c>
      <c r="O1752" s="21" t="s">
        <v>161</v>
      </c>
      <c r="P1752" s="21" t="s">
        <v>2976</v>
      </c>
      <c r="Q1752" s="21"/>
    </row>
    <row r="1753" spans="1:17" s="18" customFormat="1" ht="98" x14ac:dyDescent="0.2">
      <c r="A1753" s="20">
        <v>1154</v>
      </c>
      <c r="B1753" s="21" t="s">
        <v>4230</v>
      </c>
      <c r="C1753" s="21" t="s">
        <v>4197</v>
      </c>
      <c r="D1753" s="21" t="s">
        <v>805</v>
      </c>
      <c r="E1753" s="21" t="s">
        <v>49</v>
      </c>
      <c r="F1753" s="21" t="s">
        <v>9</v>
      </c>
      <c r="G1753" s="21" t="s">
        <v>250</v>
      </c>
      <c r="H1753" s="21" t="s">
        <v>11</v>
      </c>
      <c r="J1753" s="20">
        <v>1536</v>
      </c>
      <c r="K1753" s="22" t="s">
        <v>3892</v>
      </c>
      <c r="L1753" s="21" t="s">
        <v>8</v>
      </c>
      <c r="N1753" s="29" t="s">
        <v>7645</v>
      </c>
      <c r="O1753" s="21" t="s">
        <v>5800</v>
      </c>
      <c r="P1753" s="21" t="s">
        <v>3891</v>
      </c>
      <c r="Q1753" s="21"/>
    </row>
    <row r="1754" spans="1:17" s="18" customFormat="1" ht="70" x14ac:dyDescent="0.2">
      <c r="A1754" s="20">
        <v>1430</v>
      </c>
      <c r="B1754" s="21" t="s">
        <v>6177</v>
      </c>
      <c r="C1754" s="21" t="s">
        <v>6136</v>
      </c>
      <c r="D1754" s="21" t="s">
        <v>6</v>
      </c>
      <c r="F1754" s="21" t="s">
        <v>9</v>
      </c>
      <c r="G1754" s="21" t="s">
        <v>8222</v>
      </c>
      <c r="H1754" s="21" t="s">
        <v>11</v>
      </c>
      <c r="J1754" s="20">
        <v>1536</v>
      </c>
      <c r="L1754" s="21" t="s">
        <v>8</v>
      </c>
      <c r="N1754" s="29" t="s">
        <v>8654</v>
      </c>
      <c r="O1754" s="21" t="s">
        <v>143</v>
      </c>
      <c r="P1754" s="21" t="s">
        <v>142</v>
      </c>
      <c r="Q1754" s="21"/>
    </row>
    <row r="1755" spans="1:17" s="18" customFormat="1" ht="70" x14ac:dyDescent="0.2">
      <c r="A1755" s="20">
        <v>1431</v>
      </c>
      <c r="B1755" s="21" t="s">
        <v>5802</v>
      </c>
      <c r="C1755" s="21" t="s">
        <v>4197</v>
      </c>
      <c r="D1755" s="21" t="s">
        <v>6</v>
      </c>
      <c r="F1755" s="21" t="s">
        <v>9</v>
      </c>
      <c r="G1755" s="21" t="s">
        <v>8222</v>
      </c>
      <c r="H1755" s="21" t="s">
        <v>11</v>
      </c>
      <c r="J1755" s="20">
        <v>1536</v>
      </c>
      <c r="L1755" s="21" t="s">
        <v>8</v>
      </c>
      <c r="N1755" s="29" t="s">
        <v>8654</v>
      </c>
      <c r="O1755" s="21" t="s">
        <v>143</v>
      </c>
      <c r="P1755" s="21" t="s">
        <v>142</v>
      </c>
    </row>
    <row r="1756" spans="1:17" s="18" customFormat="1" ht="56" x14ac:dyDescent="0.2">
      <c r="A1756" s="20">
        <v>1433</v>
      </c>
      <c r="B1756" s="21" t="s">
        <v>6451</v>
      </c>
      <c r="C1756" s="21" t="s">
        <v>4246</v>
      </c>
      <c r="E1756" s="21" t="s">
        <v>3682</v>
      </c>
      <c r="F1756" s="21" t="s">
        <v>9</v>
      </c>
      <c r="G1756" s="21" t="s">
        <v>8222</v>
      </c>
      <c r="H1756" s="18" t="s">
        <v>11</v>
      </c>
      <c r="J1756" s="20">
        <v>1536</v>
      </c>
      <c r="L1756" s="21" t="s">
        <v>38</v>
      </c>
      <c r="N1756" s="29" t="s">
        <v>8655</v>
      </c>
      <c r="O1756" s="21" t="s">
        <v>3684</v>
      </c>
      <c r="P1756" s="21" t="s">
        <v>3683</v>
      </c>
      <c r="Q1756" s="21"/>
    </row>
    <row r="1757" spans="1:17" s="18" customFormat="1" ht="56" x14ac:dyDescent="0.2">
      <c r="A1757" s="20">
        <v>1434</v>
      </c>
      <c r="B1757" s="21" t="s">
        <v>5803</v>
      </c>
      <c r="C1757" s="21" t="s">
        <v>4197</v>
      </c>
      <c r="F1757" s="21" t="s">
        <v>9</v>
      </c>
      <c r="G1757" s="21" t="s">
        <v>8222</v>
      </c>
      <c r="H1757" s="21" t="s">
        <v>11</v>
      </c>
      <c r="J1757" s="20">
        <v>1536</v>
      </c>
      <c r="L1757" s="21" t="s">
        <v>8</v>
      </c>
      <c r="N1757" s="29" t="s">
        <v>8656</v>
      </c>
      <c r="O1757" s="21" t="s">
        <v>140</v>
      </c>
      <c r="P1757" s="21" t="s">
        <v>139</v>
      </c>
    </row>
    <row r="1758" spans="1:17" s="18" customFormat="1" ht="42" x14ac:dyDescent="0.2">
      <c r="A1758" s="20">
        <v>1605</v>
      </c>
      <c r="B1758" s="21" t="s">
        <v>5829</v>
      </c>
      <c r="C1758" s="21" t="s">
        <v>4232</v>
      </c>
      <c r="D1758" s="21" t="s">
        <v>2529</v>
      </c>
      <c r="F1758" s="21" t="s">
        <v>9</v>
      </c>
      <c r="G1758" s="21" t="s">
        <v>250</v>
      </c>
      <c r="H1758" s="21" t="s">
        <v>11</v>
      </c>
      <c r="J1758" s="20">
        <v>1536</v>
      </c>
      <c r="L1758" s="21" t="s">
        <v>16</v>
      </c>
      <c r="N1758" s="29" t="s">
        <v>8657</v>
      </c>
      <c r="O1758" s="21" t="s">
        <v>5806</v>
      </c>
      <c r="P1758" s="21" t="s">
        <v>5805</v>
      </c>
      <c r="Q1758" s="21"/>
    </row>
    <row r="1759" spans="1:17" s="18" customFormat="1" ht="42" x14ac:dyDescent="0.2">
      <c r="A1759" s="20">
        <v>767</v>
      </c>
      <c r="B1759" s="21" t="s">
        <v>5807</v>
      </c>
      <c r="C1759" s="21" t="s">
        <v>4283</v>
      </c>
      <c r="D1759" s="21" t="s">
        <v>101</v>
      </c>
      <c r="E1759" s="21" t="s">
        <v>79</v>
      </c>
      <c r="F1759" s="21" t="s">
        <v>9</v>
      </c>
      <c r="G1759" s="21" t="s">
        <v>22</v>
      </c>
      <c r="H1759" s="21" t="s">
        <v>11</v>
      </c>
      <c r="J1759" s="20">
        <v>1537</v>
      </c>
      <c r="K1759" s="22" t="s">
        <v>627</v>
      </c>
      <c r="L1759" s="21" t="s">
        <v>24</v>
      </c>
      <c r="N1759" s="29" t="s">
        <v>8658</v>
      </c>
      <c r="O1759" s="21" t="s">
        <v>628</v>
      </c>
      <c r="P1759" s="21" t="s">
        <v>626</v>
      </c>
      <c r="Q1759" s="21"/>
    </row>
    <row r="1760" spans="1:17" s="18" customFormat="1" ht="140" x14ac:dyDescent="0.2">
      <c r="A1760" s="20">
        <v>1157</v>
      </c>
      <c r="B1760" s="21" t="s">
        <v>6331</v>
      </c>
      <c r="C1760" s="21" t="s">
        <v>5026</v>
      </c>
      <c r="D1760" s="21" t="s">
        <v>130</v>
      </c>
      <c r="E1760" s="21" t="s">
        <v>265</v>
      </c>
      <c r="F1760" s="21" t="s">
        <v>9</v>
      </c>
      <c r="G1760" s="21" t="s">
        <v>931</v>
      </c>
      <c r="H1760" s="21" t="s">
        <v>19</v>
      </c>
      <c r="J1760" s="20">
        <v>1537</v>
      </c>
      <c r="K1760" s="22" t="s">
        <v>3090</v>
      </c>
      <c r="L1760" s="21" t="s">
        <v>16</v>
      </c>
      <c r="N1760" s="29" t="s">
        <v>8659</v>
      </c>
      <c r="O1760" s="21" t="s">
        <v>3091</v>
      </c>
      <c r="P1760" s="21" t="s">
        <v>3089</v>
      </c>
      <c r="Q1760" s="21"/>
    </row>
    <row r="1761" spans="1:17" s="18" customFormat="1" ht="32" x14ac:dyDescent="0.2">
      <c r="A1761" s="20">
        <v>768</v>
      </c>
      <c r="B1761" s="21" t="s">
        <v>6480</v>
      </c>
      <c r="C1761" s="21" t="s">
        <v>4195</v>
      </c>
      <c r="D1761" s="21" t="s">
        <v>380</v>
      </c>
      <c r="E1761" s="21" t="s">
        <v>13</v>
      </c>
      <c r="F1761" s="21" t="s">
        <v>9</v>
      </c>
      <c r="G1761" s="21" t="s">
        <v>22</v>
      </c>
      <c r="H1761" s="21" t="s">
        <v>11</v>
      </c>
      <c r="J1761" s="20">
        <v>1537</v>
      </c>
      <c r="K1761" s="22" t="s">
        <v>975</v>
      </c>
      <c r="L1761" s="21" t="s">
        <v>24</v>
      </c>
      <c r="N1761" s="29" t="s">
        <v>7651</v>
      </c>
      <c r="O1761" s="21" t="s">
        <v>798</v>
      </c>
      <c r="P1761" s="21" t="s">
        <v>3770</v>
      </c>
      <c r="Q1761" s="21"/>
    </row>
    <row r="1762" spans="1:17" s="18" customFormat="1" ht="48" x14ac:dyDescent="0.2">
      <c r="A1762" s="20">
        <v>769</v>
      </c>
      <c r="B1762" s="21" t="s">
        <v>5808</v>
      </c>
      <c r="C1762" s="21" t="s">
        <v>4232</v>
      </c>
      <c r="D1762" s="21" t="s">
        <v>973</v>
      </c>
      <c r="E1762" s="21" t="s">
        <v>13</v>
      </c>
      <c r="F1762" s="21" t="s">
        <v>9</v>
      </c>
      <c r="G1762" s="21" t="s">
        <v>22</v>
      </c>
      <c r="H1762" s="21" t="s">
        <v>11</v>
      </c>
      <c r="J1762" s="20">
        <v>1537</v>
      </c>
      <c r="K1762" s="22" t="s">
        <v>975</v>
      </c>
      <c r="L1762" s="21" t="s">
        <v>24</v>
      </c>
      <c r="N1762" s="29" t="s">
        <v>7652</v>
      </c>
      <c r="O1762" s="21" t="s">
        <v>798</v>
      </c>
      <c r="P1762" s="21" t="s">
        <v>974</v>
      </c>
      <c r="Q1762" s="21"/>
    </row>
    <row r="1763" spans="1:17" s="18" customFormat="1" ht="64" x14ac:dyDescent="0.2">
      <c r="A1763" s="20">
        <v>1225</v>
      </c>
      <c r="B1763" s="21" t="s">
        <v>6210</v>
      </c>
      <c r="C1763" s="21" t="s">
        <v>5020</v>
      </c>
      <c r="D1763" s="21" t="s">
        <v>2677</v>
      </c>
      <c r="E1763" s="21" t="s">
        <v>336</v>
      </c>
      <c r="F1763" s="21" t="s">
        <v>9</v>
      </c>
      <c r="G1763" s="21" t="s">
        <v>5817</v>
      </c>
      <c r="H1763" s="21" t="s">
        <v>7624</v>
      </c>
      <c r="J1763" s="20">
        <v>1537</v>
      </c>
      <c r="K1763" s="18" t="s">
        <v>7653</v>
      </c>
      <c r="L1763" s="21" t="s">
        <v>16</v>
      </c>
      <c r="N1763" s="29" t="s">
        <v>7983</v>
      </c>
      <c r="O1763" s="21" t="s">
        <v>5818</v>
      </c>
      <c r="P1763" s="21" t="s">
        <v>2678</v>
      </c>
      <c r="Q1763" s="21"/>
    </row>
    <row r="1764" spans="1:17" s="18" customFormat="1" ht="266" x14ac:dyDescent="0.2">
      <c r="A1764" s="20">
        <v>1441</v>
      </c>
      <c r="B1764" s="21" t="s">
        <v>6051</v>
      </c>
      <c r="C1764" s="21" t="s">
        <v>5020</v>
      </c>
      <c r="D1764" s="21" t="s">
        <v>67</v>
      </c>
      <c r="E1764" s="21" t="s">
        <v>174</v>
      </c>
      <c r="F1764" s="21" t="s">
        <v>9</v>
      </c>
      <c r="G1764" s="55" t="s">
        <v>8235</v>
      </c>
      <c r="H1764" s="21" t="s">
        <v>11</v>
      </c>
      <c r="J1764" s="20">
        <v>1537</v>
      </c>
      <c r="K1764" s="22" t="s">
        <v>2027</v>
      </c>
      <c r="L1764" s="21" t="s">
        <v>16</v>
      </c>
      <c r="N1764" s="29" t="s">
        <v>8685</v>
      </c>
      <c r="O1764" s="85" t="s">
        <v>8745</v>
      </c>
      <c r="P1764" s="21" t="s">
        <v>2026</v>
      </c>
      <c r="Q1764" s="21"/>
    </row>
    <row r="1765" spans="1:17" s="18" customFormat="1" ht="224" x14ac:dyDescent="0.2">
      <c r="A1765" s="20">
        <v>1158</v>
      </c>
      <c r="B1765" s="21" t="s">
        <v>5809</v>
      </c>
      <c r="C1765" s="21" t="s">
        <v>4197</v>
      </c>
      <c r="D1765" s="21" t="s">
        <v>805</v>
      </c>
      <c r="E1765" s="21" t="s">
        <v>49</v>
      </c>
      <c r="F1765" s="21" t="s">
        <v>9</v>
      </c>
      <c r="G1765" s="21" t="s">
        <v>8222</v>
      </c>
      <c r="H1765" s="21" t="s">
        <v>11</v>
      </c>
      <c r="J1765" s="20">
        <v>1537</v>
      </c>
      <c r="K1765" s="22" t="s">
        <v>3225</v>
      </c>
      <c r="L1765" s="21" t="s">
        <v>8</v>
      </c>
      <c r="N1765" s="29" t="s">
        <v>8660</v>
      </c>
      <c r="O1765" s="21" t="s">
        <v>3226</v>
      </c>
      <c r="P1765" s="21" t="s">
        <v>3224</v>
      </c>
      <c r="Q1765" s="21"/>
    </row>
    <row r="1766" spans="1:17" s="18" customFormat="1" ht="64" x14ac:dyDescent="0.2">
      <c r="A1766" s="20">
        <v>1223</v>
      </c>
      <c r="B1766" s="21" t="s">
        <v>6333</v>
      </c>
      <c r="C1766" s="21" t="s">
        <v>4232</v>
      </c>
      <c r="D1766" s="21" t="s">
        <v>3102</v>
      </c>
      <c r="E1766" s="21" t="s">
        <v>336</v>
      </c>
      <c r="F1766" s="21" t="s">
        <v>9</v>
      </c>
      <c r="G1766" s="21" t="s">
        <v>3103</v>
      </c>
      <c r="H1766" s="21" t="s">
        <v>7624</v>
      </c>
      <c r="J1766" s="20">
        <v>1537</v>
      </c>
      <c r="L1766" s="21" t="s">
        <v>38</v>
      </c>
      <c r="N1766" s="33" t="s">
        <v>7647</v>
      </c>
      <c r="O1766" s="21" t="s">
        <v>3105</v>
      </c>
      <c r="P1766" s="21" t="s">
        <v>3104</v>
      </c>
      <c r="Q1766" s="21"/>
    </row>
    <row r="1767" spans="1:17" s="18" customFormat="1" ht="64" x14ac:dyDescent="0.2">
      <c r="A1767" s="20">
        <v>1224</v>
      </c>
      <c r="B1767" s="21" t="s">
        <v>5810</v>
      </c>
      <c r="C1767" s="21" t="s">
        <v>4197</v>
      </c>
      <c r="D1767" s="21" t="s">
        <v>2387</v>
      </c>
      <c r="E1767" s="21" t="s">
        <v>507</v>
      </c>
      <c r="F1767" s="21" t="s">
        <v>9</v>
      </c>
      <c r="G1767" s="21" t="s">
        <v>68</v>
      </c>
      <c r="H1767" s="21" t="s">
        <v>7624</v>
      </c>
      <c r="J1767" s="20">
        <v>1537</v>
      </c>
      <c r="L1767" s="21" t="s">
        <v>38</v>
      </c>
      <c r="N1767" s="33" t="s">
        <v>7646</v>
      </c>
      <c r="O1767" s="21" t="s">
        <v>2389</v>
      </c>
      <c r="P1767" s="21" t="s">
        <v>2388</v>
      </c>
      <c r="Q1767" s="21"/>
    </row>
    <row r="1768" spans="1:17" s="18" customFormat="1" ht="126" x14ac:dyDescent="0.2">
      <c r="A1768" s="20">
        <v>1436</v>
      </c>
      <c r="B1768" s="21" t="s">
        <v>4198</v>
      </c>
      <c r="C1768" s="21" t="s">
        <v>4199</v>
      </c>
      <c r="E1768" s="21" t="s">
        <v>347</v>
      </c>
      <c r="F1768" s="21" t="s">
        <v>9</v>
      </c>
      <c r="G1768" s="21" t="s">
        <v>22</v>
      </c>
      <c r="H1768" s="18" t="s">
        <v>11</v>
      </c>
      <c r="J1768" s="20">
        <v>1537</v>
      </c>
      <c r="N1768" s="29" t="s">
        <v>7648</v>
      </c>
      <c r="O1768" s="21" t="s">
        <v>349</v>
      </c>
      <c r="P1768" s="21" t="s">
        <v>348</v>
      </c>
      <c r="Q1768" s="21"/>
    </row>
    <row r="1769" spans="1:17" s="18" customFormat="1" ht="98" x14ac:dyDescent="0.2">
      <c r="A1769" s="20">
        <v>1437</v>
      </c>
      <c r="B1769" s="21" t="s">
        <v>6191</v>
      </c>
      <c r="C1769" s="21" t="s">
        <v>4592</v>
      </c>
      <c r="D1769" s="21" t="s">
        <v>2596</v>
      </c>
      <c r="F1769" s="21" t="s">
        <v>9</v>
      </c>
      <c r="G1769" s="21" t="s">
        <v>187</v>
      </c>
      <c r="H1769" s="21" t="s">
        <v>11</v>
      </c>
      <c r="J1769" s="20">
        <v>1537</v>
      </c>
      <c r="N1769" s="29" t="s">
        <v>8661</v>
      </c>
      <c r="O1769" s="21" t="s">
        <v>2598</v>
      </c>
      <c r="P1769" s="21" t="s">
        <v>2597</v>
      </c>
      <c r="Q1769" s="21"/>
    </row>
    <row r="1770" spans="1:17" s="18" customFormat="1" ht="84" x14ac:dyDescent="0.2">
      <c r="A1770" s="20">
        <v>1438</v>
      </c>
      <c r="B1770" s="21" t="s">
        <v>5811</v>
      </c>
      <c r="C1770" s="21" t="s">
        <v>4794</v>
      </c>
      <c r="F1770" s="21" t="s">
        <v>9</v>
      </c>
      <c r="G1770" s="21" t="s">
        <v>8222</v>
      </c>
      <c r="H1770" s="21" t="s">
        <v>11</v>
      </c>
      <c r="J1770" s="20">
        <v>1537</v>
      </c>
      <c r="N1770" s="29" t="s">
        <v>7649</v>
      </c>
      <c r="O1770" s="21" t="s">
        <v>2327</v>
      </c>
      <c r="P1770" s="21" t="s">
        <v>2326</v>
      </c>
      <c r="Q1770" s="21"/>
    </row>
    <row r="1771" spans="1:17" s="18" customFormat="1" ht="84" x14ac:dyDescent="0.2">
      <c r="A1771" s="20">
        <v>1439</v>
      </c>
      <c r="B1771" s="21" t="s">
        <v>6337</v>
      </c>
      <c r="C1771" s="21" t="s">
        <v>4592</v>
      </c>
      <c r="F1771" s="21" t="s">
        <v>9</v>
      </c>
      <c r="G1771" s="21" t="s">
        <v>8222</v>
      </c>
      <c r="H1771" s="21" t="s">
        <v>11</v>
      </c>
      <c r="J1771" s="20">
        <v>1537</v>
      </c>
      <c r="N1771" s="29" t="s">
        <v>7650</v>
      </c>
      <c r="O1771" s="21" t="s">
        <v>3142</v>
      </c>
      <c r="P1771" s="21" t="s">
        <v>3141</v>
      </c>
      <c r="Q1771" s="21"/>
    </row>
    <row r="1772" spans="1:17" s="18" customFormat="1" ht="196" x14ac:dyDescent="0.2">
      <c r="A1772" s="20">
        <v>1440</v>
      </c>
      <c r="B1772" s="21" t="s">
        <v>4637</v>
      </c>
      <c r="C1772" s="21" t="s">
        <v>4835</v>
      </c>
      <c r="E1772" s="21" t="s">
        <v>174</v>
      </c>
      <c r="F1772" s="21" t="s">
        <v>9</v>
      </c>
      <c r="G1772" s="21" t="s">
        <v>8222</v>
      </c>
      <c r="H1772" s="21" t="s">
        <v>11</v>
      </c>
      <c r="J1772" s="20">
        <v>1537</v>
      </c>
      <c r="L1772" s="21" t="s">
        <v>16</v>
      </c>
      <c r="N1772" s="29" t="s">
        <v>8550</v>
      </c>
      <c r="O1772" s="21" t="s">
        <v>2269</v>
      </c>
      <c r="P1772" s="21" t="s">
        <v>2268</v>
      </c>
      <c r="Q1772" s="21"/>
    </row>
    <row r="1773" spans="1:17" s="18" customFormat="1" ht="140" x14ac:dyDescent="0.2">
      <c r="A1773" s="20">
        <v>1442</v>
      </c>
      <c r="B1773" s="21" t="s">
        <v>5812</v>
      </c>
      <c r="C1773" s="21" t="s">
        <v>4730</v>
      </c>
      <c r="D1773" s="21" t="s">
        <v>396</v>
      </c>
      <c r="E1773" s="21" t="s">
        <v>174</v>
      </c>
      <c r="F1773" s="21" t="s">
        <v>9</v>
      </c>
      <c r="G1773" s="21" t="s">
        <v>59</v>
      </c>
      <c r="H1773" s="21" t="s">
        <v>11</v>
      </c>
      <c r="J1773" s="20">
        <v>1537</v>
      </c>
      <c r="L1773" s="21" t="s">
        <v>8</v>
      </c>
      <c r="N1773" s="29" t="s">
        <v>8662</v>
      </c>
      <c r="O1773" s="21" t="s">
        <v>398</v>
      </c>
      <c r="P1773" s="21" t="s">
        <v>397</v>
      </c>
    </row>
    <row r="1774" spans="1:17" s="18" customFormat="1" ht="238" x14ac:dyDescent="0.2">
      <c r="A1774" s="20">
        <v>1443</v>
      </c>
      <c r="B1774" s="21" t="s">
        <v>6585</v>
      </c>
      <c r="C1774" s="21" t="s">
        <v>4246</v>
      </c>
      <c r="D1774" s="21" t="s">
        <v>5813</v>
      </c>
      <c r="E1774" s="21" t="s">
        <v>49</v>
      </c>
      <c r="F1774" s="21" t="s">
        <v>9</v>
      </c>
      <c r="G1774" s="21" t="s">
        <v>8222</v>
      </c>
      <c r="H1774" s="21" t="s">
        <v>11</v>
      </c>
      <c r="J1774" s="20">
        <v>1537</v>
      </c>
      <c r="L1774" s="21" t="s">
        <v>8</v>
      </c>
      <c r="N1774" s="29" t="s">
        <v>8663</v>
      </c>
      <c r="O1774" s="85" t="s">
        <v>8730</v>
      </c>
      <c r="P1774" s="21" t="s">
        <v>1655</v>
      </c>
      <c r="Q1774" s="21"/>
    </row>
    <row r="1775" spans="1:17" s="18" customFormat="1" ht="126" x14ac:dyDescent="0.2">
      <c r="A1775" s="20">
        <v>1160</v>
      </c>
      <c r="B1775" s="21" t="s">
        <v>6488</v>
      </c>
      <c r="C1775" s="21" t="s">
        <v>4195</v>
      </c>
      <c r="D1775" s="21" t="s">
        <v>3792</v>
      </c>
      <c r="E1775" s="21" t="s">
        <v>49</v>
      </c>
      <c r="F1775" s="21" t="s">
        <v>9</v>
      </c>
      <c r="G1775" s="55" t="s">
        <v>8228</v>
      </c>
      <c r="H1775" s="21" t="s">
        <v>7629</v>
      </c>
      <c r="J1775" s="20">
        <v>1538</v>
      </c>
      <c r="K1775" s="22" t="s">
        <v>3794</v>
      </c>
      <c r="L1775" s="21" t="s">
        <v>16</v>
      </c>
      <c r="N1775" s="29" t="s">
        <v>7658</v>
      </c>
      <c r="O1775" s="85" t="s">
        <v>8795</v>
      </c>
      <c r="P1775" s="21" t="s">
        <v>3793</v>
      </c>
      <c r="Q1775" s="21"/>
    </row>
    <row r="1776" spans="1:17" s="18" customFormat="1" ht="210" x14ac:dyDescent="0.2">
      <c r="A1776" s="20">
        <v>1156</v>
      </c>
      <c r="B1776" s="21" t="s">
        <v>6537</v>
      </c>
      <c r="C1776" s="21" t="s">
        <v>4766</v>
      </c>
      <c r="D1776" s="21" t="s">
        <v>4055</v>
      </c>
      <c r="E1776" s="21" t="s">
        <v>79</v>
      </c>
      <c r="F1776" s="21" t="s">
        <v>9</v>
      </c>
      <c r="G1776" s="21" t="s">
        <v>8222</v>
      </c>
      <c r="H1776" s="21" t="s">
        <v>11</v>
      </c>
      <c r="J1776" s="20">
        <v>1538</v>
      </c>
      <c r="K1776" s="22" t="s">
        <v>4057</v>
      </c>
      <c r="L1776" s="21" t="s">
        <v>8</v>
      </c>
      <c r="M1776" s="21" t="s">
        <v>446</v>
      </c>
      <c r="N1776" s="29" t="s">
        <v>8664</v>
      </c>
      <c r="O1776" s="21" t="s">
        <v>4058</v>
      </c>
      <c r="P1776" s="21" t="s">
        <v>4056</v>
      </c>
      <c r="Q1776" s="21"/>
    </row>
    <row r="1777" spans="1:17" s="18" customFormat="1" ht="42" x14ac:dyDescent="0.2">
      <c r="A1777" s="20">
        <v>772</v>
      </c>
      <c r="B1777" s="21" t="s">
        <v>4253</v>
      </c>
      <c r="C1777" s="21" t="s">
        <v>4197</v>
      </c>
      <c r="D1777" s="21" t="s">
        <v>1019</v>
      </c>
      <c r="E1777" s="21" t="s">
        <v>324</v>
      </c>
      <c r="F1777" s="21" t="s">
        <v>9</v>
      </c>
      <c r="G1777" s="21" t="s">
        <v>22</v>
      </c>
      <c r="H1777" s="21" t="s">
        <v>11</v>
      </c>
      <c r="J1777" s="20">
        <v>1538</v>
      </c>
      <c r="K1777" s="22" t="s">
        <v>1021</v>
      </c>
      <c r="L1777" s="21" t="s">
        <v>24</v>
      </c>
      <c r="N1777" s="36" t="s">
        <v>7662</v>
      </c>
      <c r="O1777" s="21" t="s">
        <v>424</v>
      </c>
      <c r="P1777" s="21" t="s">
        <v>1020</v>
      </c>
      <c r="Q1777" s="21"/>
    </row>
    <row r="1778" spans="1:17" s="18" customFormat="1" ht="32" x14ac:dyDescent="0.2">
      <c r="A1778" s="20">
        <v>773</v>
      </c>
      <c r="B1778" s="21" t="s">
        <v>6024</v>
      </c>
      <c r="C1778" s="21" t="s">
        <v>4246</v>
      </c>
      <c r="D1778" s="21" t="s">
        <v>67</v>
      </c>
      <c r="E1778" s="21" t="s">
        <v>366</v>
      </c>
      <c r="F1778" s="21" t="s">
        <v>9</v>
      </c>
      <c r="G1778" s="21" t="s">
        <v>22</v>
      </c>
      <c r="H1778" s="21" t="s">
        <v>11</v>
      </c>
      <c r="J1778" s="20">
        <v>1538</v>
      </c>
      <c r="K1778" s="22" t="s">
        <v>2872</v>
      </c>
      <c r="L1778" s="21" t="s">
        <v>8</v>
      </c>
      <c r="N1778" s="36" t="s">
        <v>7663</v>
      </c>
      <c r="O1778" s="21" t="s">
        <v>424</v>
      </c>
      <c r="P1778" s="21" t="s">
        <v>2871</v>
      </c>
      <c r="Q1778" s="21"/>
    </row>
    <row r="1779" spans="1:17" s="18" customFormat="1" ht="32" x14ac:dyDescent="0.2">
      <c r="A1779" s="20">
        <v>770</v>
      </c>
      <c r="B1779" s="21" t="s">
        <v>5815</v>
      </c>
      <c r="C1779" s="21" t="s">
        <v>5816</v>
      </c>
      <c r="D1779" s="21" t="s">
        <v>795</v>
      </c>
      <c r="E1779" s="21" t="s">
        <v>79</v>
      </c>
      <c r="F1779" s="21" t="s">
        <v>9</v>
      </c>
      <c r="G1779" s="21" t="s">
        <v>22</v>
      </c>
      <c r="H1779" s="21" t="s">
        <v>11</v>
      </c>
      <c r="J1779" s="20">
        <v>1538</v>
      </c>
      <c r="K1779" s="22" t="s">
        <v>797</v>
      </c>
      <c r="L1779" s="21" t="s">
        <v>24</v>
      </c>
      <c r="N1779" s="29" t="s">
        <v>7664</v>
      </c>
      <c r="O1779" s="21" t="s">
        <v>798</v>
      </c>
      <c r="P1779" s="21" t="s">
        <v>796</v>
      </c>
    </row>
    <row r="1780" spans="1:17" s="18" customFormat="1" ht="32" x14ac:dyDescent="0.2">
      <c r="A1780" s="20">
        <v>774</v>
      </c>
      <c r="B1780" s="21" t="s">
        <v>4888</v>
      </c>
      <c r="C1780" s="21" t="s">
        <v>4246</v>
      </c>
      <c r="D1780" s="21" t="s">
        <v>67</v>
      </c>
      <c r="E1780" s="21" t="s">
        <v>180</v>
      </c>
      <c r="F1780" s="21" t="s">
        <v>9</v>
      </c>
      <c r="G1780" s="21" t="s">
        <v>22</v>
      </c>
      <c r="H1780" s="21" t="s">
        <v>11</v>
      </c>
      <c r="J1780" s="20">
        <v>1538</v>
      </c>
      <c r="K1780" s="22" t="s">
        <v>423</v>
      </c>
      <c r="L1780" s="21" t="s">
        <v>24</v>
      </c>
      <c r="N1780" s="29" t="s">
        <v>7665</v>
      </c>
      <c r="O1780" s="21" t="s">
        <v>424</v>
      </c>
      <c r="P1780" s="21" t="s">
        <v>422</v>
      </c>
      <c r="Q1780" s="21"/>
    </row>
    <row r="1781" spans="1:17" s="18" customFormat="1" ht="32" x14ac:dyDescent="0.2">
      <c r="A1781" s="20">
        <v>766</v>
      </c>
      <c r="B1781" s="21" t="s">
        <v>5814</v>
      </c>
      <c r="C1781" s="21" t="s">
        <v>4197</v>
      </c>
      <c r="D1781" s="21" t="s">
        <v>549</v>
      </c>
      <c r="E1781" s="21" t="s">
        <v>336</v>
      </c>
      <c r="F1781" s="21" t="s">
        <v>9</v>
      </c>
      <c r="G1781" s="21" t="s">
        <v>22</v>
      </c>
      <c r="H1781" s="21" t="s">
        <v>11</v>
      </c>
      <c r="J1781" s="20">
        <v>1538</v>
      </c>
      <c r="K1781" s="22" t="s">
        <v>2505</v>
      </c>
      <c r="L1781" s="21" t="s">
        <v>24</v>
      </c>
      <c r="N1781" s="29" t="s">
        <v>7666</v>
      </c>
      <c r="O1781" s="21" t="s">
        <v>8081</v>
      </c>
      <c r="P1781" s="21" t="s">
        <v>2504</v>
      </c>
      <c r="Q1781" s="21"/>
    </row>
    <row r="1782" spans="1:17" s="18" customFormat="1" ht="64" x14ac:dyDescent="0.2">
      <c r="A1782" s="20">
        <v>1226</v>
      </c>
      <c r="B1782" s="21" t="s">
        <v>5819</v>
      </c>
      <c r="C1782" s="21" t="s">
        <v>4197</v>
      </c>
      <c r="D1782" s="21" t="s">
        <v>826</v>
      </c>
      <c r="E1782" s="21" t="s">
        <v>265</v>
      </c>
      <c r="F1782" s="21" t="s">
        <v>9</v>
      </c>
      <c r="G1782" s="21" t="s">
        <v>68</v>
      </c>
      <c r="H1782" s="21" t="s">
        <v>7624</v>
      </c>
      <c r="J1782" s="20">
        <v>1538</v>
      </c>
      <c r="L1782" s="21" t="s">
        <v>38</v>
      </c>
      <c r="N1782" s="29" t="s">
        <v>7654</v>
      </c>
      <c r="O1782" s="21" t="s">
        <v>828</v>
      </c>
      <c r="P1782" s="21" t="s">
        <v>827</v>
      </c>
      <c r="Q1782" s="21"/>
    </row>
    <row r="1783" spans="1:17" s="18" customFormat="1" ht="64" x14ac:dyDescent="0.2">
      <c r="A1783" s="20">
        <v>1227</v>
      </c>
      <c r="B1783" s="21" t="s">
        <v>4726</v>
      </c>
      <c r="C1783" s="21" t="s">
        <v>4405</v>
      </c>
      <c r="F1783" s="21" t="s">
        <v>9</v>
      </c>
      <c r="G1783" s="21" t="s">
        <v>36</v>
      </c>
      <c r="H1783" s="21" t="s">
        <v>7624</v>
      </c>
      <c r="J1783" s="20">
        <v>1538</v>
      </c>
      <c r="L1783" s="21" t="s">
        <v>38</v>
      </c>
      <c r="N1783" s="29" t="s">
        <v>7655</v>
      </c>
      <c r="O1783" s="21" t="s">
        <v>39</v>
      </c>
      <c r="P1783" s="21" t="s">
        <v>37</v>
      </c>
      <c r="Q1783" s="21"/>
    </row>
    <row r="1784" spans="1:17" s="18" customFormat="1" ht="126" x14ac:dyDescent="0.2">
      <c r="A1784" s="20">
        <v>1476</v>
      </c>
      <c r="B1784" s="21" t="s">
        <v>5820</v>
      </c>
      <c r="C1784" s="21" t="s">
        <v>5160</v>
      </c>
      <c r="D1784" s="21" t="s">
        <v>67</v>
      </c>
      <c r="E1784" s="21" t="s">
        <v>174</v>
      </c>
      <c r="F1784" s="21" t="s">
        <v>9</v>
      </c>
      <c r="G1784" s="21" t="s">
        <v>8222</v>
      </c>
      <c r="H1784" s="21" t="s">
        <v>11</v>
      </c>
      <c r="J1784" s="20">
        <v>1538</v>
      </c>
      <c r="L1784" s="21" t="s">
        <v>394</v>
      </c>
      <c r="N1784" s="29" t="s">
        <v>7656</v>
      </c>
      <c r="O1784" s="21" t="s">
        <v>1222</v>
      </c>
      <c r="P1784" s="21" t="s">
        <v>1221</v>
      </c>
      <c r="Q1784" s="21"/>
    </row>
    <row r="1785" spans="1:17" s="18" customFormat="1" ht="128" x14ac:dyDescent="0.2">
      <c r="A1785" s="20">
        <v>1479</v>
      </c>
      <c r="B1785" s="21" t="s">
        <v>6371</v>
      </c>
      <c r="C1785" s="21" t="s">
        <v>4195</v>
      </c>
      <c r="F1785" s="21" t="s">
        <v>9</v>
      </c>
      <c r="G1785" s="21" t="s">
        <v>250</v>
      </c>
      <c r="H1785" s="21" t="s">
        <v>11</v>
      </c>
      <c r="J1785" s="20">
        <v>1538</v>
      </c>
      <c r="L1785" s="21" t="s">
        <v>24</v>
      </c>
      <c r="N1785" s="29" t="s">
        <v>7657</v>
      </c>
      <c r="O1785" s="85" t="s">
        <v>8784</v>
      </c>
      <c r="P1785" s="21" t="s">
        <v>3269</v>
      </c>
    </row>
    <row r="1786" spans="1:17" s="18" customFormat="1" ht="70" x14ac:dyDescent="0.2">
      <c r="A1786" s="20">
        <v>1604</v>
      </c>
      <c r="B1786" s="21" t="s">
        <v>6124</v>
      </c>
      <c r="C1786" s="21" t="s">
        <v>4246</v>
      </c>
      <c r="D1786" s="21" t="s">
        <v>5821</v>
      </c>
      <c r="E1786" s="21" t="s">
        <v>49</v>
      </c>
      <c r="F1786" s="21" t="s">
        <v>9</v>
      </c>
      <c r="G1786" s="21" t="s">
        <v>187</v>
      </c>
      <c r="H1786" s="21" t="s">
        <v>11</v>
      </c>
      <c r="J1786" s="20">
        <v>1538</v>
      </c>
      <c r="L1786" s="21" t="s">
        <v>8</v>
      </c>
      <c r="N1786" s="29" t="s">
        <v>8053</v>
      </c>
      <c r="O1786" s="21" t="s">
        <v>5823</v>
      </c>
      <c r="P1786" s="21" t="s">
        <v>5822</v>
      </c>
    </row>
    <row r="1787" spans="1:17" s="18" customFormat="1" ht="56" x14ac:dyDescent="0.2">
      <c r="A1787" s="20">
        <v>1682</v>
      </c>
      <c r="B1787" s="21" t="s">
        <v>6218</v>
      </c>
      <c r="C1787" s="21" t="s">
        <v>4232</v>
      </c>
      <c r="D1787" s="21" t="s">
        <v>67</v>
      </c>
      <c r="E1787" s="21" t="s">
        <v>507</v>
      </c>
      <c r="F1787" s="21" t="s">
        <v>9</v>
      </c>
      <c r="G1787" s="21" t="s">
        <v>22</v>
      </c>
      <c r="H1787" s="21" t="s">
        <v>11</v>
      </c>
      <c r="J1787" s="20">
        <v>1538</v>
      </c>
      <c r="L1787" s="21" t="s">
        <v>24</v>
      </c>
      <c r="N1787" s="29" t="s">
        <v>7955</v>
      </c>
      <c r="O1787" s="21" t="s">
        <v>5825</v>
      </c>
      <c r="P1787" s="21" t="s">
        <v>5824</v>
      </c>
    </row>
    <row r="1788" spans="1:17" s="18" customFormat="1" ht="56" x14ac:dyDescent="0.2">
      <c r="A1788" s="20">
        <v>1683</v>
      </c>
      <c r="B1788" s="21" t="s">
        <v>6371</v>
      </c>
      <c r="C1788" s="21" t="s">
        <v>4246</v>
      </c>
      <c r="D1788" s="21" t="s">
        <v>67</v>
      </c>
      <c r="E1788" s="21" t="s">
        <v>1270</v>
      </c>
      <c r="F1788" s="21" t="s">
        <v>9</v>
      </c>
      <c r="G1788" s="21" t="s">
        <v>22</v>
      </c>
      <c r="H1788" s="21" t="s">
        <v>11</v>
      </c>
      <c r="J1788" s="20">
        <v>1538</v>
      </c>
      <c r="L1788" s="21" t="s">
        <v>24</v>
      </c>
      <c r="N1788" s="29" t="s">
        <v>7955</v>
      </c>
      <c r="O1788" s="21" t="s">
        <v>5825</v>
      </c>
      <c r="P1788" s="21" t="s">
        <v>5824</v>
      </c>
    </row>
    <row r="1789" spans="1:17" s="18" customFormat="1" ht="32" x14ac:dyDescent="0.2">
      <c r="A1789" s="20">
        <v>765</v>
      </c>
      <c r="B1789" s="21" t="s">
        <v>4986</v>
      </c>
      <c r="C1789" s="21" t="s">
        <v>5026</v>
      </c>
      <c r="F1789" s="21" t="s">
        <v>9</v>
      </c>
      <c r="G1789" s="21" t="s">
        <v>22</v>
      </c>
      <c r="H1789" s="21" t="s">
        <v>11</v>
      </c>
      <c r="J1789" s="20">
        <v>1539</v>
      </c>
      <c r="K1789" s="22" t="s">
        <v>160</v>
      </c>
      <c r="L1789" s="21" t="s">
        <v>24</v>
      </c>
      <c r="N1789" s="29" t="s">
        <v>7667</v>
      </c>
      <c r="O1789" s="21" t="s">
        <v>161</v>
      </c>
      <c r="P1789" s="21" t="s">
        <v>159</v>
      </c>
    </row>
    <row r="1790" spans="1:17" s="18" customFormat="1" ht="350" x14ac:dyDescent="0.2">
      <c r="A1790" s="20">
        <v>1073</v>
      </c>
      <c r="B1790" s="85" t="s">
        <v>8756</v>
      </c>
      <c r="C1790" s="21" t="s">
        <v>4197</v>
      </c>
      <c r="D1790" s="21" t="s">
        <v>67</v>
      </c>
      <c r="E1790" s="21" t="s">
        <v>79</v>
      </c>
      <c r="F1790" s="21" t="s">
        <v>9</v>
      </c>
      <c r="G1790" s="21" t="s">
        <v>8222</v>
      </c>
      <c r="H1790" s="21" t="s">
        <v>11</v>
      </c>
      <c r="J1790" s="20">
        <v>1539</v>
      </c>
      <c r="K1790" s="22" t="s">
        <v>1461</v>
      </c>
      <c r="L1790" s="21" t="s">
        <v>8</v>
      </c>
      <c r="N1790" s="29" t="s">
        <v>8686</v>
      </c>
      <c r="O1790" s="85" t="s">
        <v>8739</v>
      </c>
      <c r="P1790" s="21" t="s">
        <v>1460</v>
      </c>
      <c r="Q1790" s="21"/>
    </row>
    <row r="1791" spans="1:17" s="18" customFormat="1" ht="350" x14ac:dyDescent="0.2">
      <c r="A1791" s="20">
        <v>1074</v>
      </c>
      <c r="B1791" s="21" t="s">
        <v>6132</v>
      </c>
      <c r="C1791" s="21" t="s">
        <v>4283</v>
      </c>
      <c r="D1791" s="21" t="s">
        <v>67</v>
      </c>
      <c r="E1791" s="21" t="s">
        <v>79</v>
      </c>
      <c r="F1791" s="21" t="s">
        <v>9</v>
      </c>
      <c r="G1791" s="21" t="s">
        <v>8222</v>
      </c>
      <c r="H1791" s="21" t="s">
        <v>11</v>
      </c>
      <c r="J1791" s="20">
        <v>1539</v>
      </c>
      <c r="K1791" s="22" t="s">
        <v>1461</v>
      </c>
      <c r="L1791" s="21" t="s">
        <v>8</v>
      </c>
      <c r="N1791" s="29" t="s">
        <v>8686</v>
      </c>
      <c r="O1791" s="85" t="s">
        <v>8739</v>
      </c>
      <c r="P1791" s="21" t="s">
        <v>1460</v>
      </c>
      <c r="Q1791" s="21"/>
    </row>
    <row r="1792" spans="1:17" s="18" customFormat="1" ht="350" x14ac:dyDescent="0.2">
      <c r="A1792" s="20">
        <v>1075</v>
      </c>
      <c r="B1792" s="21" t="s">
        <v>5064</v>
      </c>
      <c r="C1792" s="21" t="s">
        <v>4246</v>
      </c>
      <c r="D1792" s="21" t="s">
        <v>67</v>
      </c>
      <c r="E1792" s="21" t="s">
        <v>49</v>
      </c>
      <c r="F1792" s="21" t="s">
        <v>9</v>
      </c>
      <c r="G1792" s="21" t="s">
        <v>8222</v>
      </c>
      <c r="H1792" s="21" t="s">
        <v>11</v>
      </c>
      <c r="J1792" s="20">
        <v>1539</v>
      </c>
      <c r="K1792" s="22" t="s">
        <v>1461</v>
      </c>
      <c r="L1792" s="21" t="s">
        <v>8</v>
      </c>
      <c r="N1792" s="29" t="s">
        <v>8686</v>
      </c>
      <c r="O1792" s="85" t="s">
        <v>8739</v>
      </c>
      <c r="P1792" s="21" t="s">
        <v>1460</v>
      </c>
      <c r="Q1792" s="21"/>
    </row>
    <row r="1793" spans="1:17" s="18" customFormat="1" ht="350" x14ac:dyDescent="0.2">
      <c r="A1793" s="20">
        <v>1076</v>
      </c>
      <c r="B1793" s="21" t="s">
        <v>4511</v>
      </c>
      <c r="C1793" s="21" t="s">
        <v>4195</v>
      </c>
      <c r="D1793" s="21" t="s">
        <v>67</v>
      </c>
      <c r="E1793" s="21" t="s">
        <v>49</v>
      </c>
      <c r="F1793" s="21" t="s">
        <v>9</v>
      </c>
      <c r="G1793" s="21" t="s">
        <v>8222</v>
      </c>
      <c r="H1793" s="21" t="s">
        <v>11</v>
      </c>
      <c r="J1793" s="20">
        <v>1539</v>
      </c>
      <c r="K1793" s="22" t="s">
        <v>1461</v>
      </c>
      <c r="L1793" s="21" t="s">
        <v>8</v>
      </c>
      <c r="N1793" s="29" t="s">
        <v>8686</v>
      </c>
      <c r="O1793" s="21" t="s">
        <v>1462</v>
      </c>
      <c r="P1793" s="21" t="s">
        <v>1460</v>
      </c>
      <c r="Q1793" s="21"/>
    </row>
    <row r="1794" spans="1:17" s="18" customFormat="1" ht="350" x14ac:dyDescent="0.2">
      <c r="A1794" s="20">
        <v>1077</v>
      </c>
      <c r="B1794" s="21" t="s">
        <v>6015</v>
      </c>
      <c r="C1794" s="21" t="s">
        <v>5020</v>
      </c>
      <c r="D1794" s="21" t="s">
        <v>67</v>
      </c>
      <c r="E1794" s="21" t="s">
        <v>49</v>
      </c>
      <c r="F1794" s="21" t="s">
        <v>9</v>
      </c>
      <c r="G1794" s="21" t="s">
        <v>8222</v>
      </c>
      <c r="H1794" s="21" t="s">
        <v>11</v>
      </c>
      <c r="J1794" s="20">
        <v>1539</v>
      </c>
      <c r="K1794" s="22" t="s">
        <v>1461</v>
      </c>
      <c r="L1794" s="21" t="s">
        <v>8</v>
      </c>
      <c r="N1794" s="29" t="s">
        <v>8686</v>
      </c>
      <c r="O1794" s="85" t="s">
        <v>8739</v>
      </c>
      <c r="P1794" s="21" t="s">
        <v>1460</v>
      </c>
      <c r="Q1794" s="21"/>
    </row>
    <row r="1795" spans="1:17" s="18" customFormat="1" ht="32" x14ac:dyDescent="0.2">
      <c r="A1795" s="20">
        <v>771</v>
      </c>
      <c r="B1795" s="21" t="s">
        <v>5127</v>
      </c>
      <c r="C1795" s="21" t="s">
        <v>4195</v>
      </c>
      <c r="D1795" s="21" t="s">
        <v>320</v>
      </c>
      <c r="E1795" s="21" t="s">
        <v>13</v>
      </c>
      <c r="F1795" s="21" t="s">
        <v>9</v>
      </c>
      <c r="G1795" s="21" t="s">
        <v>22</v>
      </c>
      <c r="H1795" s="21" t="s">
        <v>11</v>
      </c>
      <c r="J1795" s="20">
        <v>1539</v>
      </c>
      <c r="K1795" s="22" t="s">
        <v>1249</v>
      </c>
      <c r="L1795" s="21" t="s">
        <v>24</v>
      </c>
      <c r="N1795" s="29" t="s">
        <v>7668</v>
      </c>
      <c r="O1795" s="21" t="s">
        <v>798</v>
      </c>
      <c r="P1795" s="21" t="s">
        <v>1248</v>
      </c>
    </row>
    <row r="1796" spans="1:17" s="18" customFormat="1" ht="98" x14ac:dyDescent="0.2">
      <c r="A1796" s="20">
        <v>1707</v>
      </c>
      <c r="B1796" s="21" t="s">
        <v>6475</v>
      </c>
      <c r="C1796" s="21" t="s">
        <v>4246</v>
      </c>
      <c r="D1796" s="21" t="s">
        <v>5831</v>
      </c>
      <c r="E1796" s="21" t="s">
        <v>237</v>
      </c>
      <c r="F1796" s="21" t="s">
        <v>9</v>
      </c>
      <c r="G1796" s="21" t="s">
        <v>5832</v>
      </c>
      <c r="H1796" s="21" t="s">
        <v>19</v>
      </c>
      <c r="J1796" s="20">
        <v>1539</v>
      </c>
      <c r="K1796" s="22" t="s">
        <v>5834</v>
      </c>
      <c r="L1796" s="21" t="s">
        <v>8</v>
      </c>
      <c r="N1796" s="29" t="s">
        <v>8665</v>
      </c>
      <c r="O1796" s="21" t="s">
        <v>6643</v>
      </c>
      <c r="P1796" s="21" t="s">
        <v>5833</v>
      </c>
      <c r="Q1796" s="21"/>
    </row>
    <row r="1797" spans="1:17" s="18" customFormat="1" ht="406" x14ac:dyDescent="0.2">
      <c r="A1797" s="20">
        <v>1079</v>
      </c>
      <c r="B1797" s="21" t="s">
        <v>5828</v>
      </c>
      <c r="C1797" s="21" t="s">
        <v>4197</v>
      </c>
      <c r="D1797" s="21" t="s">
        <v>1307</v>
      </c>
      <c r="E1797" s="21" t="s">
        <v>677</v>
      </c>
      <c r="F1797" s="21" t="s">
        <v>9</v>
      </c>
      <c r="G1797" s="21" t="s">
        <v>8222</v>
      </c>
      <c r="H1797" s="21" t="s">
        <v>11</v>
      </c>
      <c r="J1797" s="20">
        <v>1539</v>
      </c>
      <c r="K1797" s="22" t="s">
        <v>1309</v>
      </c>
      <c r="L1797" s="21" t="s">
        <v>8</v>
      </c>
      <c r="M1797" s="21" t="s">
        <v>54</v>
      </c>
      <c r="N1797" s="29" t="s">
        <v>8666</v>
      </c>
      <c r="O1797" s="85" t="s">
        <v>8720</v>
      </c>
      <c r="P1797" s="21" t="s">
        <v>1308</v>
      </c>
      <c r="Q1797" s="21"/>
    </row>
    <row r="1798" spans="1:17" s="18" customFormat="1" ht="406" x14ac:dyDescent="0.2">
      <c r="A1798" s="20">
        <v>1080</v>
      </c>
      <c r="B1798" s="21" t="s">
        <v>5829</v>
      </c>
      <c r="C1798" s="21" t="s">
        <v>4197</v>
      </c>
      <c r="D1798" s="21" t="s">
        <v>1307</v>
      </c>
      <c r="E1798" s="21" t="s">
        <v>49</v>
      </c>
      <c r="F1798" s="21" t="s">
        <v>9</v>
      </c>
      <c r="G1798" s="21" t="s">
        <v>8222</v>
      </c>
      <c r="H1798" s="21" t="s">
        <v>11</v>
      </c>
      <c r="J1798" s="20">
        <v>1539</v>
      </c>
      <c r="K1798" s="22" t="s">
        <v>1309</v>
      </c>
      <c r="L1798" s="21" t="s">
        <v>8</v>
      </c>
      <c r="M1798" s="21" t="s">
        <v>54</v>
      </c>
      <c r="N1798" s="29" t="s">
        <v>8666</v>
      </c>
      <c r="O1798" s="39" t="s">
        <v>7994</v>
      </c>
      <c r="P1798" s="21" t="s">
        <v>1308</v>
      </c>
      <c r="Q1798" s="21"/>
    </row>
    <row r="1799" spans="1:17" s="18" customFormat="1" ht="406" x14ac:dyDescent="0.2">
      <c r="A1799" s="20">
        <v>1081</v>
      </c>
      <c r="B1799" s="21" t="s">
        <v>6086</v>
      </c>
      <c r="C1799" s="21" t="s">
        <v>4232</v>
      </c>
      <c r="D1799" s="21" t="s">
        <v>1307</v>
      </c>
      <c r="E1799" s="21" t="s">
        <v>49</v>
      </c>
      <c r="F1799" s="21" t="s">
        <v>9</v>
      </c>
      <c r="G1799" s="21" t="s">
        <v>8222</v>
      </c>
      <c r="H1799" s="21" t="s">
        <v>11</v>
      </c>
      <c r="J1799" s="20">
        <v>1539</v>
      </c>
      <c r="K1799" s="22" t="s">
        <v>1309</v>
      </c>
      <c r="L1799" s="21" t="s">
        <v>8</v>
      </c>
      <c r="M1799" s="21" t="s">
        <v>54</v>
      </c>
      <c r="N1799" s="29" t="s">
        <v>8666</v>
      </c>
      <c r="O1799" s="40" t="s">
        <v>7993</v>
      </c>
      <c r="P1799" s="21" t="s">
        <v>1308</v>
      </c>
      <c r="Q1799" s="21"/>
    </row>
    <row r="1800" spans="1:17" s="18" customFormat="1" ht="406" x14ac:dyDescent="0.2">
      <c r="A1800" s="20">
        <v>1082</v>
      </c>
      <c r="B1800" s="21" t="s">
        <v>6349</v>
      </c>
      <c r="C1800" s="21" t="s">
        <v>4195</v>
      </c>
      <c r="D1800" s="21" t="s">
        <v>1307</v>
      </c>
      <c r="E1800" s="21" t="s">
        <v>174</v>
      </c>
      <c r="F1800" s="21" t="s">
        <v>9</v>
      </c>
      <c r="G1800" s="21" t="s">
        <v>8222</v>
      </c>
      <c r="H1800" s="21" t="s">
        <v>11</v>
      </c>
      <c r="J1800" s="20">
        <v>1539</v>
      </c>
      <c r="K1800" s="22" t="s">
        <v>1309</v>
      </c>
      <c r="L1800" s="21" t="s">
        <v>8</v>
      </c>
      <c r="N1800" s="29" t="s">
        <v>8666</v>
      </c>
      <c r="O1800" s="85" t="s">
        <v>8781</v>
      </c>
      <c r="P1800" s="21" t="s">
        <v>1308</v>
      </c>
      <c r="Q1800" s="21"/>
    </row>
    <row r="1801" spans="1:17" s="18" customFormat="1" ht="112" x14ac:dyDescent="0.2">
      <c r="A1801" s="20">
        <v>1078</v>
      </c>
      <c r="B1801" s="21" t="s">
        <v>5827</v>
      </c>
      <c r="C1801" s="21" t="s">
        <v>4197</v>
      </c>
      <c r="D1801" s="21" t="s">
        <v>67</v>
      </c>
      <c r="E1801" s="21" t="s">
        <v>49</v>
      </c>
      <c r="F1801" s="21" t="s">
        <v>9</v>
      </c>
      <c r="G1801" s="21" t="s">
        <v>8222</v>
      </c>
      <c r="H1801" s="21" t="s">
        <v>11</v>
      </c>
      <c r="J1801" s="20">
        <v>1539</v>
      </c>
      <c r="K1801" s="22" t="s">
        <v>961</v>
      </c>
      <c r="L1801" s="21" t="s">
        <v>8</v>
      </c>
      <c r="N1801" s="29" t="s">
        <v>7669</v>
      </c>
      <c r="O1801" s="69" t="s">
        <v>8705</v>
      </c>
      <c r="P1801" s="21" t="s">
        <v>960</v>
      </c>
      <c r="Q1801" s="21"/>
    </row>
    <row r="1802" spans="1:17" s="18" customFormat="1" ht="182" x14ac:dyDescent="0.2">
      <c r="A1802" s="20">
        <v>1159</v>
      </c>
      <c r="B1802" s="21" t="s">
        <v>5830</v>
      </c>
      <c r="C1802" s="21" t="s">
        <v>4835</v>
      </c>
      <c r="D1802" s="21" t="s">
        <v>67</v>
      </c>
      <c r="E1802" s="21" t="s">
        <v>49</v>
      </c>
      <c r="F1802" s="21" t="s">
        <v>9</v>
      </c>
      <c r="G1802" s="21" t="s">
        <v>666</v>
      </c>
      <c r="H1802" s="21" t="s">
        <v>11</v>
      </c>
      <c r="J1802" s="20">
        <v>1539</v>
      </c>
      <c r="K1802" s="22" t="s">
        <v>707</v>
      </c>
      <c r="L1802" s="21" t="s">
        <v>16</v>
      </c>
      <c r="N1802" s="29" t="s">
        <v>8667</v>
      </c>
      <c r="O1802" s="69" t="s">
        <v>8701</v>
      </c>
      <c r="P1802" s="21" t="s">
        <v>706</v>
      </c>
      <c r="Q1802" s="21"/>
    </row>
    <row r="1803" spans="1:17" s="18" customFormat="1" ht="32" x14ac:dyDescent="0.2">
      <c r="A1803" s="20">
        <v>775</v>
      </c>
      <c r="B1803" s="21" t="s">
        <v>5826</v>
      </c>
      <c r="C1803" s="21" t="s">
        <v>4197</v>
      </c>
      <c r="D1803" s="21" t="s">
        <v>67</v>
      </c>
      <c r="E1803" s="21" t="s">
        <v>1529</v>
      </c>
      <c r="F1803" s="21" t="s">
        <v>9</v>
      </c>
      <c r="G1803" s="21" t="s">
        <v>22</v>
      </c>
      <c r="H1803" s="21" t="s">
        <v>11</v>
      </c>
      <c r="J1803" s="20">
        <v>1539</v>
      </c>
      <c r="K1803" s="22" t="s">
        <v>1531</v>
      </c>
      <c r="L1803" s="21" t="s">
        <v>24</v>
      </c>
      <c r="N1803" s="29" t="s">
        <v>7670</v>
      </c>
      <c r="O1803" s="21" t="s">
        <v>1532</v>
      </c>
      <c r="P1803" s="21" t="s">
        <v>1530</v>
      </c>
      <c r="Q1803" s="21"/>
    </row>
    <row r="1804" spans="1:17" s="18" customFormat="1" ht="224" x14ac:dyDescent="0.2">
      <c r="A1804" s="20">
        <v>1162</v>
      </c>
      <c r="B1804" s="21" t="s">
        <v>6395</v>
      </c>
      <c r="C1804" s="21" t="s">
        <v>4973</v>
      </c>
      <c r="D1804" s="21" t="s">
        <v>67</v>
      </c>
      <c r="E1804" s="21" t="s">
        <v>49</v>
      </c>
      <c r="F1804" s="21" t="s">
        <v>9</v>
      </c>
      <c r="G1804" s="21" t="s">
        <v>8222</v>
      </c>
      <c r="H1804" s="21" t="s">
        <v>11</v>
      </c>
      <c r="J1804" s="20">
        <v>1539</v>
      </c>
      <c r="K1804" s="22" t="s">
        <v>3426</v>
      </c>
      <c r="L1804" s="21" t="s">
        <v>8</v>
      </c>
      <c r="N1804" s="29" t="s">
        <v>7671</v>
      </c>
      <c r="O1804" s="85" t="s">
        <v>8787</v>
      </c>
      <c r="P1804" s="21" t="s">
        <v>3425</v>
      </c>
    </row>
    <row r="1805" spans="1:17" s="18" customFormat="1" ht="64" x14ac:dyDescent="0.2">
      <c r="A1805" s="20">
        <v>1689</v>
      </c>
      <c r="B1805" s="21" t="s">
        <v>5836</v>
      </c>
      <c r="C1805" s="21" t="s">
        <v>4197</v>
      </c>
      <c r="D1805" s="21" t="s">
        <v>5837</v>
      </c>
      <c r="E1805" s="21" t="s">
        <v>265</v>
      </c>
      <c r="F1805" s="21" t="s">
        <v>9</v>
      </c>
      <c r="G1805" s="21" t="s">
        <v>5838</v>
      </c>
      <c r="H1805" s="21" t="s">
        <v>7624</v>
      </c>
      <c r="J1805" s="20">
        <v>1540</v>
      </c>
      <c r="K1805" s="22" t="s">
        <v>5840</v>
      </c>
      <c r="L1805" s="21" t="s">
        <v>8</v>
      </c>
      <c r="N1805" s="29" t="s">
        <v>7673</v>
      </c>
      <c r="O1805" s="21" t="s">
        <v>5841</v>
      </c>
      <c r="P1805" s="21" t="s">
        <v>5839</v>
      </c>
    </row>
    <row r="1806" spans="1:17" s="18" customFormat="1" ht="64" x14ac:dyDescent="0.2">
      <c r="A1806" s="20">
        <v>1652</v>
      </c>
      <c r="B1806" s="21" t="s">
        <v>4857</v>
      </c>
      <c r="C1806" s="21" t="s">
        <v>4197</v>
      </c>
      <c r="D1806" s="21" t="s">
        <v>530</v>
      </c>
      <c r="F1806" s="21" t="s">
        <v>9</v>
      </c>
      <c r="G1806" s="21" t="s">
        <v>2473</v>
      </c>
      <c r="H1806" s="21" t="s">
        <v>11</v>
      </c>
      <c r="J1806" s="20">
        <v>1540</v>
      </c>
      <c r="L1806" s="21" t="s">
        <v>8</v>
      </c>
      <c r="N1806" s="29" t="s">
        <v>7672</v>
      </c>
      <c r="O1806" s="41" t="s">
        <v>8088</v>
      </c>
      <c r="P1806" s="21" t="s">
        <v>5835</v>
      </c>
      <c r="Q1806" s="21"/>
    </row>
    <row r="1807" spans="1:17" s="18" customFormat="1" ht="126" x14ac:dyDescent="0.2">
      <c r="A1807" s="20">
        <v>1161</v>
      </c>
      <c r="B1807" s="21" t="s">
        <v>5842</v>
      </c>
      <c r="C1807" s="21" t="s">
        <v>4283</v>
      </c>
      <c r="D1807" s="21" t="s">
        <v>805</v>
      </c>
      <c r="E1807" s="21" t="s">
        <v>49</v>
      </c>
      <c r="F1807" s="21" t="s">
        <v>9</v>
      </c>
      <c r="G1807" s="21" t="s">
        <v>8222</v>
      </c>
      <c r="H1807" s="21" t="s">
        <v>11</v>
      </c>
      <c r="J1807" s="20">
        <v>1541</v>
      </c>
      <c r="K1807" s="22" t="s">
        <v>3987</v>
      </c>
      <c r="L1807" s="21" t="s">
        <v>8</v>
      </c>
      <c r="N1807" s="29" t="s">
        <v>8668</v>
      </c>
      <c r="O1807" s="21" t="s">
        <v>5843</v>
      </c>
      <c r="P1807" s="21" t="s">
        <v>3986</v>
      </c>
    </row>
    <row r="1808" spans="1:17" s="18" customFormat="1" ht="80" x14ac:dyDescent="0.2">
      <c r="A1808" s="20">
        <v>1708</v>
      </c>
      <c r="B1808" s="21" t="s">
        <v>5846</v>
      </c>
      <c r="C1808" s="21" t="s">
        <v>4195</v>
      </c>
      <c r="D1808" s="21" t="s">
        <v>5847</v>
      </c>
      <c r="E1808" s="21" t="s">
        <v>486</v>
      </c>
      <c r="F1808" s="21" t="s">
        <v>9</v>
      </c>
      <c r="G1808" s="21" t="s">
        <v>5848</v>
      </c>
      <c r="H1808" s="21" t="s">
        <v>7624</v>
      </c>
      <c r="J1808" s="20">
        <v>1541</v>
      </c>
      <c r="K1808" s="22" t="s">
        <v>5850</v>
      </c>
      <c r="L1808" s="21" t="s">
        <v>16</v>
      </c>
      <c r="N1808" s="29" t="s">
        <v>7674</v>
      </c>
      <c r="O1808" s="85" t="s">
        <v>8713</v>
      </c>
      <c r="P1808" s="21" t="s">
        <v>5849</v>
      </c>
      <c r="Q1808" s="21"/>
    </row>
    <row r="1809" spans="1:17" s="18" customFormat="1" ht="80" x14ac:dyDescent="0.2">
      <c r="A1809" s="20">
        <v>1229</v>
      </c>
      <c r="B1809" s="21" t="s">
        <v>6214</v>
      </c>
      <c r="C1809" s="21" t="s">
        <v>4283</v>
      </c>
      <c r="D1809" s="21" t="s">
        <v>2686</v>
      </c>
      <c r="E1809" s="21" t="s">
        <v>265</v>
      </c>
      <c r="F1809" s="21" t="s">
        <v>9</v>
      </c>
      <c r="G1809" s="55" t="s">
        <v>8224</v>
      </c>
      <c r="H1809" s="21" t="s">
        <v>7629</v>
      </c>
      <c r="J1809" s="20">
        <v>1541</v>
      </c>
      <c r="K1809" s="22" t="s">
        <v>5844</v>
      </c>
      <c r="L1809" s="21" t="s">
        <v>16</v>
      </c>
      <c r="N1809" s="29" t="s">
        <v>8054</v>
      </c>
      <c r="O1809" s="21" t="s">
        <v>5845</v>
      </c>
      <c r="P1809" s="21" t="s">
        <v>2687</v>
      </c>
      <c r="Q1809" s="21"/>
    </row>
    <row r="1810" spans="1:17" s="18" customFormat="1" ht="84" x14ac:dyDescent="0.2">
      <c r="A1810" s="20">
        <v>1085</v>
      </c>
      <c r="B1810" s="21" t="s">
        <v>6426</v>
      </c>
      <c r="C1810" s="21" t="s">
        <v>4246</v>
      </c>
      <c r="D1810" s="21" t="s">
        <v>67</v>
      </c>
      <c r="E1810" s="21" t="s">
        <v>79</v>
      </c>
      <c r="F1810" s="21" t="s">
        <v>9</v>
      </c>
      <c r="G1810" s="21" t="s">
        <v>8222</v>
      </c>
      <c r="H1810" s="21" t="s">
        <v>11</v>
      </c>
      <c r="J1810" s="20">
        <v>1542</v>
      </c>
      <c r="K1810" s="22" t="s">
        <v>3555</v>
      </c>
      <c r="L1810" s="21" t="s">
        <v>8</v>
      </c>
      <c r="M1810" s="21" t="s">
        <v>446</v>
      </c>
      <c r="N1810" s="29" t="s">
        <v>7675</v>
      </c>
      <c r="O1810" s="21" t="s">
        <v>3556</v>
      </c>
      <c r="P1810" s="21" t="s">
        <v>3554</v>
      </c>
    </row>
    <row r="1811" spans="1:17" s="18" customFormat="1" ht="112" x14ac:dyDescent="0.2">
      <c r="A1811" s="20">
        <v>1709</v>
      </c>
      <c r="B1811" s="21" t="s">
        <v>6345</v>
      </c>
      <c r="C1811" s="21" t="s">
        <v>4992</v>
      </c>
      <c r="D1811" s="21" t="s">
        <v>5852</v>
      </c>
      <c r="F1811" s="21" t="s">
        <v>9</v>
      </c>
      <c r="G1811" s="21" t="s">
        <v>5853</v>
      </c>
      <c r="H1811" s="21" t="s">
        <v>47</v>
      </c>
      <c r="J1811" s="20">
        <v>1542</v>
      </c>
      <c r="K1811" s="22" t="s">
        <v>5855</v>
      </c>
      <c r="L1811" s="21" t="s">
        <v>8</v>
      </c>
      <c r="N1811" s="29" t="s">
        <v>7676</v>
      </c>
      <c r="O1811" s="21" t="s">
        <v>5856</v>
      </c>
      <c r="P1811" s="21" t="s">
        <v>5854</v>
      </c>
    </row>
    <row r="1812" spans="1:17" s="18" customFormat="1" ht="80" x14ac:dyDescent="0.2">
      <c r="A1812" s="20">
        <v>1710</v>
      </c>
      <c r="B1812" s="21" t="s">
        <v>4862</v>
      </c>
      <c r="C1812" s="21" t="s">
        <v>4195</v>
      </c>
      <c r="D1812" s="21" t="s">
        <v>5857</v>
      </c>
      <c r="E1812" s="21" t="s">
        <v>28</v>
      </c>
      <c r="F1812" s="21" t="s">
        <v>9</v>
      </c>
      <c r="G1812" s="21" t="s">
        <v>5858</v>
      </c>
      <c r="H1812" s="21" t="s">
        <v>7624</v>
      </c>
      <c r="J1812" s="20">
        <v>1542</v>
      </c>
      <c r="K1812" s="22" t="s">
        <v>5860</v>
      </c>
      <c r="L1812" s="21" t="s">
        <v>16</v>
      </c>
      <c r="N1812" s="29" t="s">
        <v>7677</v>
      </c>
      <c r="O1812" s="69" t="s">
        <v>8690</v>
      </c>
      <c r="P1812" s="21" t="s">
        <v>5859</v>
      </c>
      <c r="Q1812" s="21"/>
    </row>
    <row r="1813" spans="1:17" s="18" customFormat="1" ht="140" x14ac:dyDescent="0.2">
      <c r="A1813" s="20">
        <v>1238</v>
      </c>
      <c r="B1813" s="21" t="s">
        <v>5851</v>
      </c>
      <c r="C1813" s="21" t="s">
        <v>4262</v>
      </c>
      <c r="D1813" s="21" t="s">
        <v>179</v>
      </c>
      <c r="E1813" s="21" t="s">
        <v>180</v>
      </c>
      <c r="F1813" s="21" t="s">
        <v>9</v>
      </c>
      <c r="G1813" s="21" t="s">
        <v>181</v>
      </c>
      <c r="H1813" s="21" t="s">
        <v>11</v>
      </c>
      <c r="J1813" s="20">
        <v>1542</v>
      </c>
      <c r="L1813" s="21" t="s">
        <v>24</v>
      </c>
      <c r="N1813" s="29" t="s">
        <v>8669</v>
      </c>
      <c r="O1813" s="21" t="s">
        <v>183</v>
      </c>
      <c r="P1813" s="21" t="s">
        <v>182</v>
      </c>
      <c r="Q1813" s="21"/>
    </row>
    <row r="1814" spans="1:17" s="18" customFormat="1" ht="84" x14ac:dyDescent="0.2">
      <c r="A1814" s="20">
        <v>1447</v>
      </c>
      <c r="B1814" s="21" t="s">
        <v>6228</v>
      </c>
      <c r="C1814" s="21" t="s">
        <v>4405</v>
      </c>
      <c r="D1814" s="21" t="s">
        <v>130</v>
      </c>
      <c r="E1814" s="21" t="s">
        <v>2743</v>
      </c>
      <c r="F1814" s="21" t="s">
        <v>9</v>
      </c>
      <c r="G1814" s="21" t="s">
        <v>8222</v>
      </c>
      <c r="H1814" s="21" t="s">
        <v>11</v>
      </c>
      <c r="J1814" s="20">
        <v>1545</v>
      </c>
      <c r="L1814" s="21" t="s">
        <v>24</v>
      </c>
      <c r="N1814" s="29" t="s">
        <v>8670</v>
      </c>
      <c r="O1814" s="21" t="s">
        <v>2745</v>
      </c>
      <c r="P1814" s="21" t="s">
        <v>2744</v>
      </c>
      <c r="Q1814" s="21"/>
    </row>
    <row r="1815" spans="1:17" s="18" customFormat="1" ht="70" x14ac:dyDescent="0.2">
      <c r="A1815" s="20">
        <v>1232</v>
      </c>
      <c r="B1815" s="21" t="s">
        <v>5861</v>
      </c>
      <c r="C1815" s="21" t="s">
        <v>4197</v>
      </c>
      <c r="F1815" s="21" t="s">
        <v>9</v>
      </c>
      <c r="G1815" s="21" t="s">
        <v>8222</v>
      </c>
      <c r="H1815" s="21" t="s">
        <v>11</v>
      </c>
      <c r="J1815" s="20">
        <v>1553</v>
      </c>
      <c r="L1815" s="21" t="s">
        <v>24</v>
      </c>
      <c r="N1815" s="29" t="s">
        <v>7678</v>
      </c>
      <c r="O1815" s="21" t="s">
        <v>2033</v>
      </c>
      <c r="P1815" s="21" t="s">
        <v>2032</v>
      </c>
      <c r="Q1815" s="21"/>
    </row>
    <row r="1816" spans="1:17" s="18" customFormat="1" ht="70" x14ac:dyDescent="0.2">
      <c r="A1816" s="20">
        <v>1236</v>
      </c>
      <c r="B1816" s="21" t="s">
        <v>5925</v>
      </c>
      <c r="C1816" s="21" t="s">
        <v>5020</v>
      </c>
      <c r="D1816" s="21" t="s">
        <v>179</v>
      </c>
      <c r="F1816" s="21" t="s">
        <v>9</v>
      </c>
      <c r="G1816" s="21" t="s">
        <v>8222</v>
      </c>
      <c r="H1816" s="21" t="s">
        <v>11</v>
      </c>
      <c r="J1816" s="20">
        <v>1556</v>
      </c>
      <c r="K1816" s="22" t="s">
        <v>1497</v>
      </c>
      <c r="L1816" s="21" t="s">
        <v>24</v>
      </c>
      <c r="N1816" s="29" t="s">
        <v>7682</v>
      </c>
      <c r="O1816" s="21" t="s">
        <v>1498</v>
      </c>
      <c r="P1816" s="21" t="s">
        <v>1496</v>
      </c>
      <c r="Q1816" s="21"/>
    </row>
    <row r="1817" spans="1:17" s="18" customFormat="1" ht="196" x14ac:dyDescent="0.2">
      <c r="A1817" s="20">
        <v>1247</v>
      </c>
      <c r="B1817" s="21" t="s">
        <v>5862</v>
      </c>
      <c r="C1817" s="21" t="s">
        <v>4835</v>
      </c>
      <c r="E1817" s="21" t="s">
        <v>79</v>
      </c>
      <c r="F1817" s="21" t="s">
        <v>9</v>
      </c>
      <c r="G1817" s="21" t="s">
        <v>8222</v>
      </c>
      <c r="H1817" s="21" t="s">
        <v>11</v>
      </c>
      <c r="J1817" s="20">
        <v>1556</v>
      </c>
      <c r="K1817" s="22" t="s">
        <v>1284</v>
      </c>
      <c r="L1817" s="21" t="s">
        <v>8</v>
      </c>
      <c r="N1817" s="29" t="s">
        <v>8671</v>
      </c>
      <c r="O1817" s="21" t="s">
        <v>8098</v>
      </c>
      <c r="P1817" s="21" t="s">
        <v>1283</v>
      </c>
      <c r="Q1817" s="21"/>
    </row>
    <row r="1818" spans="1:17" s="18" customFormat="1" ht="224" x14ac:dyDescent="0.2">
      <c r="A1818" s="20">
        <v>1248</v>
      </c>
      <c r="B1818" s="21" t="s">
        <v>5863</v>
      </c>
      <c r="C1818" s="21" t="s">
        <v>4197</v>
      </c>
      <c r="D1818" s="21" t="s">
        <v>67</v>
      </c>
      <c r="E1818" s="21" t="s">
        <v>1463</v>
      </c>
      <c r="F1818" s="21" t="s">
        <v>9</v>
      </c>
      <c r="G1818" s="21" t="s">
        <v>8222</v>
      </c>
      <c r="H1818" s="21" t="s">
        <v>11</v>
      </c>
      <c r="J1818" s="20">
        <v>1556</v>
      </c>
      <c r="K1818" s="22" t="s">
        <v>1465</v>
      </c>
      <c r="L1818" s="21" t="s">
        <v>8</v>
      </c>
      <c r="N1818" s="29" t="s">
        <v>8672</v>
      </c>
      <c r="O1818" s="21" t="s">
        <v>8099</v>
      </c>
      <c r="P1818" s="21" t="s">
        <v>1464</v>
      </c>
      <c r="Q1818" s="21"/>
    </row>
    <row r="1819" spans="1:17" s="18" customFormat="1" ht="84" x14ac:dyDescent="0.2">
      <c r="A1819" s="20">
        <v>1249</v>
      </c>
      <c r="B1819" s="21" t="s">
        <v>4199</v>
      </c>
      <c r="C1819" s="21" t="s">
        <v>4199</v>
      </c>
      <c r="E1819" s="21" t="s">
        <v>5882</v>
      </c>
      <c r="F1819" s="21" t="s">
        <v>9</v>
      </c>
      <c r="G1819" s="21" t="s">
        <v>8222</v>
      </c>
      <c r="H1819" s="21" t="s">
        <v>11</v>
      </c>
      <c r="J1819" s="20">
        <v>1556</v>
      </c>
      <c r="L1819" s="21" t="s">
        <v>8</v>
      </c>
      <c r="N1819" s="33" t="s">
        <v>7679</v>
      </c>
      <c r="O1819" s="21" t="s">
        <v>8100</v>
      </c>
      <c r="P1819" s="21" t="s">
        <v>3167</v>
      </c>
      <c r="Q1819" s="21"/>
    </row>
    <row r="1820" spans="1:17" s="18" customFormat="1" ht="56" x14ac:dyDescent="0.2">
      <c r="A1820" s="20">
        <v>1252</v>
      </c>
      <c r="B1820" s="21" t="s">
        <v>5864</v>
      </c>
      <c r="C1820" s="21" t="s">
        <v>4246</v>
      </c>
      <c r="F1820" s="21" t="s">
        <v>9</v>
      </c>
      <c r="G1820" s="21" t="s">
        <v>5865</v>
      </c>
      <c r="H1820" s="21" t="s">
        <v>11</v>
      </c>
      <c r="J1820" s="20">
        <v>1556</v>
      </c>
      <c r="L1820" s="21" t="s">
        <v>8</v>
      </c>
      <c r="M1820" s="21" t="s">
        <v>840</v>
      </c>
      <c r="N1820" s="29" t="s">
        <v>7680</v>
      </c>
      <c r="O1820" s="21" t="s">
        <v>848</v>
      </c>
      <c r="P1820" s="21" t="s">
        <v>847</v>
      </c>
      <c r="Q1820" s="21"/>
    </row>
    <row r="1821" spans="1:17" s="18" customFormat="1" ht="56" x14ac:dyDescent="0.2">
      <c r="A1821" s="20">
        <v>1253</v>
      </c>
      <c r="B1821" s="21" t="s">
        <v>4849</v>
      </c>
      <c r="C1821" s="21" t="s">
        <v>4197</v>
      </c>
      <c r="F1821" s="21" t="s">
        <v>9</v>
      </c>
      <c r="G1821" s="21" t="s">
        <v>8222</v>
      </c>
      <c r="H1821" s="21" t="s">
        <v>11</v>
      </c>
      <c r="J1821" s="20">
        <v>1556</v>
      </c>
      <c r="L1821" s="21" t="s">
        <v>4352</v>
      </c>
      <c r="N1821" s="29" t="s">
        <v>7681</v>
      </c>
      <c r="O1821" s="21" t="s">
        <v>441</v>
      </c>
      <c r="P1821" s="21" t="s">
        <v>440</v>
      </c>
      <c r="Q1821" s="21"/>
    </row>
    <row r="1822" spans="1:17" s="18" customFormat="1" ht="56" x14ac:dyDescent="0.2">
      <c r="A1822" s="20">
        <v>1254</v>
      </c>
      <c r="B1822" s="21" t="s">
        <v>5866</v>
      </c>
      <c r="C1822" s="21" t="s">
        <v>4197</v>
      </c>
      <c r="F1822" s="21" t="s">
        <v>9</v>
      </c>
      <c r="G1822" s="21" t="s">
        <v>8222</v>
      </c>
      <c r="H1822" s="21" t="s">
        <v>11</v>
      </c>
      <c r="J1822" s="20">
        <v>1556</v>
      </c>
      <c r="L1822" s="21" t="s">
        <v>4352</v>
      </c>
      <c r="N1822" s="29" t="s">
        <v>7681</v>
      </c>
      <c r="O1822" s="21" t="s">
        <v>441</v>
      </c>
      <c r="P1822" s="21" t="s">
        <v>440</v>
      </c>
      <c r="Q1822" s="21"/>
    </row>
    <row r="1823" spans="1:17" s="18" customFormat="1" ht="140" x14ac:dyDescent="0.2">
      <c r="A1823" s="20">
        <v>1265</v>
      </c>
      <c r="B1823" s="21" t="s">
        <v>5867</v>
      </c>
      <c r="C1823" s="21" t="s">
        <v>4197</v>
      </c>
      <c r="D1823" s="21" t="s">
        <v>67</v>
      </c>
      <c r="E1823" s="21" t="s">
        <v>79</v>
      </c>
      <c r="F1823" s="21" t="s">
        <v>9</v>
      </c>
      <c r="G1823" s="21" t="s">
        <v>8222</v>
      </c>
      <c r="H1823" s="21" t="s">
        <v>11</v>
      </c>
      <c r="J1823" s="20">
        <v>1557</v>
      </c>
      <c r="K1823" s="22" t="s">
        <v>2392</v>
      </c>
      <c r="L1823" s="21" t="s">
        <v>8</v>
      </c>
      <c r="N1823" s="29" t="s">
        <v>8673</v>
      </c>
      <c r="O1823" s="21" t="s">
        <v>2393</v>
      </c>
      <c r="P1823" s="21" t="s">
        <v>2391</v>
      </c>
      <c r="Q1823" s="21"/>
    </row>
    <row r="1824" spans="1:17" s="18" customFormat="1" ht="196" x14ac:dyDescent="0.2">
      <c r="A1824" s="20">
        <v>1250</v>
      </c>
      <c r="B1824" s="21" t="s">
        <v>6483</v>
      </c>
      <c r="C1824" s="21" t="s">
        <v>6484</v>
      </c>
      <c r="F1824" s="21" t="s">
        <v>9</v>
      </c>
      <c r="G1824" s="21" t="s">
        <v>8222</v>
      </c>
      <c r="H1824" s="21" t="s">
        <v>11</v>
      </c>
      <c r="J1824" s="20">
        <v>1557</v>
      </c>
      <c r="L1824" s="21" t="s">
        <v>4352</v>
      </c>
      <c r="N1824" s="29" t="s">
        <v>7683</v>
      </c>
      <c r="O1824" s="21" t="s">
        <v>8101</v>
      </c>
      <c r="P1824" s="21" t="s">
        <v>3779</v>
      </c>
    </row>
    <row r="1825" spans="1:17" s="18" customFormat="1" ht="56" x14ac:dyDescent="0.2">
      <c r="A1825" s="20">
        <v>1812</v>
      </c>
      <c r="B1825" s="21" t="s">
        <v>6420</v>
      </c>
      <c r="C1825" s="21" t="s">
        <v>4262</v>
      </c>
      <c r="D1825" s="21" t="s">
        <v>1395</v>
      </c>
      <c r="E1825" s="21" t="s">
        <v>180</v>
      </c>
      <c r="F1825" s="21" t="s">
        <v>9</v>
      </c>
      <c r="G1825" s="21" t="s">
        <v>8222</v>
      </c>
      <c r="H1825" s="21" t="s">
        <v>11</v>
      </c>
      <c r="J1825" s="35" t="s">
        <v>7984</v>
      </c>
      <c r="L1825" s="21" t="s">
        <v>24</v>
      </c>
      <c r="N1825" s="29" t="s">
        <v>4220</v>
      </c>
      <c r="O1825" s="21" t="s">
        <v>4221</v>
      </c>
      <c r="P1825" s="21" t="s">
        <v>4219</v>
      </c>
    </row>
    <row r="1826" spans="1:17" s="18" customFormat="1" ht="70" x14ac:dyDescent="0.2">
      <c r="A1826" s="20">
        <v>1813</v>
      </c>
      <c r="B1826" s="21" t="s">
        <v>5998</v>
      </c>
      <c r="C1826" s="21" t="s">
        <v>4197</v>
      </c>
      <c r="F1826" s="21" t="s">
        <v>9</v>
      </c>
      <c r="G1826" s="21" t="s">
        <v>678</v>
      </c>
      <c r="H1826" s="21" t="s">
        <v>11</v>
      </c>
      <c r="J1826" s="35" t="s">
        <v>7984</v>
      </c>
      <c r="L1826" s="21" t="s">
        <v>24</v>
      </c>
      <c r="N1826" s="29" t="s">
        <v>7688</v>
      </c>
      <c r="O1826" s="21" t="s">
        <v>4223</v>
      </c>
      <c r="P1826" s="21" t="s">
        <v>4222</v>
      </c>
    </row>
    <row r="1827" spans="1:17" s="18" customFormat="1" ht="56" x14ac:dyDescent="0.2">
      <c r="A1827" s="20">
        <v>1815</v>
      </c>
      <c r="B1827" s="21" t="s">
        <v>5893</v>
      </c>
      <c r="C1827" s="21" t="s">
        <v>4224</v>
      </c>
      <c r="D1827" s="21" t="s">
        <v>3336</v>
      </c>
      <c r="F1827" s="21" t="s">
        <v>9</v>
      </c>
      <c r="G1827" s="21" t="s">
        <v>8222</v>
      </c>
      <c r="H1827" s="21" t="s">
        <v>11</v>
      </c>
      <c r="J1827" s="35" t="s">
        <v>7984</v>
      </c>
      <c r="L1827" s="21" t="s">
        <v>24</v>
      </c>
      <c r="N1827" s="29" t="s">
        <v>7689</v>
      </c>
      <c r="O1827" s="21" t="s">
        <v>4226</v>
      </c>
      <c r="P1827" s="21" t="s">
        <v>4225</v>
      </c>
      <c r="Q1827" s="21"/>
    </row>
    <row r="1828" spans="1:17" s="18" customFormat="1" ht="64" x14ac:dyDescent="0.2">
      <c r="A1828" s="20">
        <v>466</v>
      </c>
      <c r="B1828" s="21" t="s">
        <v>4194</v>
      </c>
      <c r="C1828" s="21" t="s">
        <v>4195</v>
      </c>
      <c r="D1828" s="21" t="s">
        <v>162</v>
      </c>
      <c r="E1828" s="21" t="s">
        <v>79</v>
      </c>
      <c r="F1828" s="21" t="s">
        <v>9</v>
      </c>
      <c r="G1828" s="21" t="s">
        <v>22</v>
      </c>
      <c r="H1828" s="21" t="s">
        <v>11</v>
      </c>
      <c r="J1828" s="35" t="s">
        <v>7986</v>
      </c>
      <c r="L1828" s="21" t="s">
        <v>24</v>
      </c>
      <c r="N1828" s="29" t="s">
        <v>8674</v>
      </c>
      <c r="O1828" s="21" t="s">
        <v>164</v>
      </c>
      <c r="P1828" s="21" t="s">
        <v>163</v>
      </c>
      <c r="Q1828" s="21"/>
    </row>
    <row r="1829" spans="1:17" s="18" customFormat="1" ht="64" x14ac:dyDescent="0.2">
      <c r="A1829" s="20">
        <v>683</v>
      </c>
      <c r="B1829" s="21" t="s">
        <v>4196</v>
      </c>
      <c r="C1829" s="21" t="s">
        <v>4197</v>
      </c>
      <c r="D1829" s="21" t="s">
        <v>1097</v>
      </c>
      <c r="E1829" s="21" t="s">
        <v>307</v>
      </c>
      <c r="F1829" s="21" t="s">
        <v>9</v>
      </c>
      <c r="G1829" s="21" t="s">
        <v>22</v>
      </c>
      <c r="H1829" s="21" t="s">
        <v>11</v>
      </c>
      <c r="J1829" s="35" t="s">
        <v>7986</v>
      </c>
      <c r="L1829" s="21" t="s">
        <v>24</v>
      </c>
      <c r="N1829" s="29" t="s">
        <v>8675</v>
      </c>
      <c r="O1829" s="21" t="s">
        <v>533</v>
      </c>
      <c r="P1829" s="21" t="s">
        <v>1098</v>
      </c>
    </row>
    <row r="1830" spans="1:17" s="18" customFormat="1" ht="70" x14ac:dyDescent="0.2">
      <c r="A1830" s="20">
        <v>1671</v>
      </c>
      <c r="B1830" s="21" t="s">
        <v>4204</v>
      </c>
      <c r="C1830" s="21" t="s">
        <v>4199</v>
      </c>
      <c r="F1830" s="21" t="s">
        <v>9</v>
      </c>
      <c r="G1830" s="21" t="s">
        <v>187</v>
      </c>
      <c r="H1830" s="21" t="s">
        <v>11</v>
      </c>
      <c r="J1830" s="35" t="s">
        <v>7986</v>
      </c>
      <c r="L1830" s="21" t="s">
        <v>38</v>
      </c>
      <c r="N1830" s="29" t="s">
        <v>8676</v>
      </c>
      <c r="O1830" s="21" t="s">
        <v>4206</v>
      </c>
      <c r="P1830" s="21" t="s">
        <v>4205</v>
      </c>
    </row>
    <row r="1831" spans="1:17" s="18" customFormat="1" ht="70" x14ac:dyDescent="0.2">
      <c r="A1831" s="20">
        <v>1672</v>
      </c>
      <c r="B1831" s="21" t="s">
        <v>4207</v>
      </c>
      <c r="C1831" s="21" t="s">
        <v>4199</v>
      </c>
      <c r="F1831" s="21" t="s">
        <v>9</v>
      </c>
      <c r="G1831" s="21" t="s">
        <v>187</v>
      </c>
      <c r="H1831" s="21" t="s">
        <v>11</v>
      </c>
      <c r="J1831" s="35" t="s">
        <v>7986</v>
      </c>
      <c r="L1831" s="21" t="s">
        <v>38</v>
      </c>
      <c r="N1831" s="29" t="s">
        <v>8676</v>
      </c>
      <c r="O1831" s="21" t="s">
        <v>4206</v>
      </c>
      <c r="P1831" s="21" t="s">
        <v>4205</v>
      </c>
      <c r="Q1831" s="21"/>
    </row>
  </sheetData>
  <autoFilter ref="J1:J1830">
    <sortState ref="A2:P1895">
      <sortCondition ref="J1:J1895"/>
    </sortState>
  </autoFilter>
  <sortState ref="A2:P1831">
    <sortCondition ref="J2:J1831"/>
    <sortCondition ref="K2:K1831"/>
    <sortCondition ref="A2:A1831"/>
  </sortState>
  <phoneticPr fontId="27" type="noConversion"/>
  <printOptions gridLines="1"/>
  <pageMargins left="0.9" right="0.70000000000000007" top="0.95000000000000007" bottom="0.75000000000000011" header="0.5" footer="0.30000000000000004"/>
  <pageSetup paperSize="5" scale="65" orientation="landscape"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XFD153"/>
  <sheetViews>
    <sheetView topLeftCell="A3" workbookViewId="0">
      <selection activeCell="T35" sqref="T35"/>
    </sheetView>
  </sheetViews>
  <sheetFormatPr baseColWidth="10" defaultRowHeight="14" x14ac:dyDescent="0.2"/>
  <cols>
    <col min="1" max="1" width="11" style="1"/>
    <col min="2" max="2" width="12.59765625" style="1" customWidth="1"/>
    <col min="3" max="3" width="15" style="1" customWidth="1"/>
    <col min="4" max="13" width="11" style="1"/>
    <col min="14" max="14" width="11" style="6"/>
    <col min="15" max="16384" width="11" style="1"/>
  </cols>
  <sheetData>
    <row r="1" spans="1:16384" ht="36" customHeight="1" x14ac:dyDescent="0.45">
      <c r="A1" s="77" t="s">
        <v>5872</v>
      </c>
      <c r="B1" s="77"/>
      <c r="C1" s="77"/>
      <c r="D1" s="77"/>
      <c r="E1" s="77"/>
      <c r="F1" s="77"/>
      <c r="G1" s="77"/>
      <c r="H1" s="77"/>
      <c r="I1" s="77"/>
      <c r="J1" s="77"/>
      <c r="K1" s="77"/>
      <c r="L1" s="77"/>
      <c r="M1" s="77"/>
      <c r="N1" s="77"/>
      <c r="O1" s="77"/>
      <c r="P1" s="77"/>
      <c r="Q1" s="77"/>
      <c r="R1" s="77"/>
      <c r="S1" s="77"/>
      <c r="T1" s="77"/>
      <c r="U1" s="77"/>
      <c r="V1" s="77"/>
      <c r="W1" s="77"/>
      <c r="X1" s="7"/>
      <c r="Y1" s="7"/>
      <c r="Z1" s="7"/>
      <c r="AA1" s="7"/>
      <c r="AB1" s="7"/>
      <c r="AC1" s="7"/>
      <c r="AD1" s="7"/>
      <c r="AE1" s="7"/>
      <c r="AF1" s="7"/>
      <c r="AG1" s="77" t="s">
        <v>5872</v>
      </c>
      <c r="AH1" s="77"/>
      <c r="AI1" s="77"/>
      <c r="AJ1" s="77"/>
      <c r="AK1" s="77"/>
      <c r="AL1" s="77"/>
      <c r="AM1" s="77"/>
      <c r="AN1" s="77"/>
      <c r="AO1" s="77"/>
      <c r="AP1" s="77"/>
      <c r="AQ1" s="77"/>
      <c r="AR1" s="77"/>
      <c r="AS1" s="77"/>
      <c r="AT1" s="77"/>
      <c r="AU1" s="77"/>
      <c r="AV1" s="77"/>
      <c r="AW1" s="77" t="s">
        <v>5872</v>
      </c>
      <c r="AX1" s="77"/>
      <c r="AY1" s="77"/>
      <c r="AZ1" s="77"/>
      <c r="BA1" s="77"/>
      <c r="BB1" s="77"/>
      <c r="BC1" s="77"/>
      <c r="BD1" s="77"/>
      <c r="BE1" s="77"/>
      <c r="BF1" s="77"/>
      <c r="BG1" s="77"/>
      <c r="BH1" s="77"/>
      <c r="BI1" s="77"/>
      <c r="BJ1" s="77"/>
      <c r="BK1" s="77"/>
      <c r="BL1" s="77"/>
      <c r="BM1" s="77" t="s">
        <v>5872</v>
      </c>
      <c r="BN1" s="77"/>
      <c r="BO1" s="77"/>
      <c r="BP1" s="77"/>
      <c r="BQ1" s="77"/>
      <c r="BR1" s="77"/>
      <c r="BS1" s="77"/>
      <c r="BT1" s="77"/>
      <c r="BU1" s="77"/>
      <c r="BV1" s="77"/>
      <c r="BW1" s="77"/>
      <c r="BX1" s="77"/>
      <c r="BY1" s="77"/>
      <c r="BZ1" s="77"/>
      <c r="CA1" s="77"/>
      <c r="CB1" s="77"/>
      <c r="CC1" s="77" t="s">
        <v>5872</v>
      </c>
      <c r="CD1" s="77"/>
      <c r="CE1" s="77"/>
      <c r="CF1" s="77"/>
      <c r="CG1" s="77"/>
      <c r="CH1" s="77"/>
      <c r="CI1" s="77"/>
      <c r="CJ1" s="77"/>
      <c r="CK1" s="77"/>
      <c r="CL1" s="77"/>
      <c r="CM1" s="77"/>
      <c r="CN1" s="77"/>
      <c r="CO1" s="77"/>
      <c r="CP1" s="77"/>
      <c r="CQ1" s="77"/>
      <c r="CR1" s="77"/>
      <c r="CS1" s="77" t="s">
        <v>5872</v>
      </c>
      <c r="CT1" s="77"/>
      <c r="CU1" s="77"/>
      <c r="CV1" s="77"/>
      <c r="CW1" s="77"/>
      <c r="CX1" s="77"/>
      <c r="CY1" s="77"/>
      <c r="CZ1" s="77"/>
      <c r="DA1" s="77"/>
      <c r="DB1" s="77"/>
      <c r="DC1" s="77"/>
      <c r="DD1" s="77"/>
      <c r="DE1" s="77"/>
      <c r="DF1" s="77"/>
      <c r="DG1" s="77"/>
      <c r="DH1" s="77"/>
      <c r="DI1" s="77" t="s">
        <v>5872</v>
      </c>
      <c r="DJ1" s="77"/>
      <c r="DK1" s="77"/>
      <c r="DL1" s="77"/>
      <c r="DM1" s="77"/>
      <c r="DN1" s="77"/>
      <c r="DO1" s="77"/>
      <c r="DP1" s="77"/>
      <c r="DQ1" s="77"/>
      <c r="DR1" s="77"/>
      <c r="DS1" s="77"/>
      <c r="DT1" s="77"/>
      <c r="DU1" s="77"/>
      <c r="DV1" s="77"/>
      <c r="DW1" s="77"/>
      <c r="DX1" s="77"/>
      <c r="DY1" s="77" t="s">
        <v>5872</v>
      </c>
      <c r="DZ1" s="77"/>
      <c r="EA1" s="77"/>
      <c r="EB1" s="77"/>
      <c r="EC1" s="77"/>
      <c r="ED1" s="77"/>
      <c r="EE1" s="77"/>
      <c r="EF1" s="77"/>
      <c r="EG1" s="77"/>
      <c r="EH1" s="77"/>
      <c r="EI1" s="77"/>
      <c r="EJ1" s="77"/>
      <c r="EK1" s="77"/>
      <c r="EL1" s="77"/>
      <c r="EM1" s="77"/>
      <c r="EN1" s="77"/>
      <c r="EO1" s="77" t="s">
        <v>5872</v>
      </c>
      <c r="EP1" s="77"/>
      <c r="EQ1" s="77"/>
      <c r="ER1" s="77"/>
      <c r="ES1" s="77"/>
      <c r="ET1" s="77"/>
      <c r="EU1" s="77"/>
      <c r="EV1" s="77"/>
      <c r="EW1" s="77"/>
      <c r="EX1" s="77"/>
      <c r="EY1" s="77"/>
      <c r="EZ1" s="77"/>
      <c r="FA1" s="77"/>
      <c r="FB1" s="77"/>
      <c r="FC1" s="77"/>
      <c r="FD1" s="77"/>
      <c r="FE1" s="77" t="s">
        <v>5872</v>
      </c>
      <c r="FF1" s="77"/>
      <c r="FG1" s="77"/>
      <c r="FH1" s="77"/>
      <c r="FI1" s="77"/>
      <c r="FJ1" s="77"/>
      <c r="FK1" s="77"/>
      <c r="FL1" s="77"/>
      <c r="FM1" s="77"/>
      <c r="FN1" s="77"/>
      <c r="FO1" s="77"/>
      <c r="FP1" s="77"/>
      <c r="FQ1" s="77"/>
      <c r="FR1" s="77"/>
      <c r="FS1" s="77"/>
      <c r="FT1" s="77"/>
      <c r="FU1" s="77" t="s">
        <v>5872</v>
      </c>
      <c r="FV1" s="77"/>
      <c r="FW1" s="77"/>
      <c r="FX1" s="77"/>
      <c r="FY1" s="77"/>
      <c r="FZ1" s="77"/>
      <c r="GA1" s="77"/>
      <c r="GB1" s="77"/>
      <c r="GC1" s="77"/>
      <c r="GD1" s="77"/>
      <c r="GE1" s="77"/>
      <c r="GF1" s="77"/>
      <c r="GG1" s="77"/>
      <c r="GH1" s="77"/>
      <c r="GI1" s="77"/>
      <c r="GJ1" s="77"/>
      <c r="GK1" s="77" t="s">
        <v>5872</v>
      </c>
      <c r="GL1" s="77"/>
      <c r="GM1" s="77"/>
      <c r="GN1" s="77"/>
      <c r="GO1" s="77"/>
      <c r="GP1" s="77"/>
      <c r="GQ1" s="77"/>
      <c r="GR1" s="77"/>
      <c r="GS1" s="77"/>
      <c r="GT1" s="77"/>
      <c r="GU1" s="77"/>
      <c r="GV1" s="77"/>
      <c r="GW1" s="77"/>
      <c r="GX1" s="77"/>
      <c r="GY1" s="77"/>
      <c r="GZ1" s="77"/>
      <c r="HA1" s="77" t="s">
        <v>5872</v>
      </c>
      <c r="HB1" s="77"/>
      <c r="HC1" s="77"/>
      <c r="HD1" s="77"/>
      <c r="HE1" s="77"/>
      <c r="HF1" s="77"/>
      <c r="HG1" s="77"/>
      <c r="HH1" s="77"/>
      <c r="HI1" s="77"/>
      <c r="HJ1" s="77"/>
      <c r="HK1" s="77"/>
      <c r="HL1" s="77"/>
      <c r="HM1" s="77"/>
      <c r="HN1" s="77"/>
      <c r="HO1" s="77"/>
      <c r="HP1" s="77"/>
      <c r="HQ1" s="77" t="s">
        <v>5872</v>
      </c>
      <c r="HR1" s="77"/>
      <c r="HS1" s="77"/>
      <c r="HT1" s="77"/>
      <c r="HU1" s="77"/>
      <c r="HV1" s="77"/>
      <c r="HW1" s="77"/>
      <c r="HX1" s="77"/>
      <c r="HY1" s="77"/>
      <c r="HZ1" s="77"/>
      <c r="IA1" s="77"/>
      <c r="IB1" s="77"/>
      <c r="IC1" s="77"/>
      <c r="ID1" s="77"/>
      <c r="IE1" s="77"/>
      <c r="IF1" s="77"/>
      <c r="IG1" s="77" t="s">
        <v>5872</v>
      </c>
      <c r="IH1" s="77"/>
      <c r="II1" s="77"/>
      <c r="IJ1" s="77"/>
      <c r="IK1" s="77"/>
      <c r="IL1" s="77"/>
      <c r="IM1" s="77"/>
      <c r="IN1" s="77"/>
      <c r="IO1" s="77"/>
      <c r="IP1" s="77"/>
      <c r="IQ1" s="77"/>
      <c r="IR1" s="77"/>
      <c r="IS1" s="77"/>
      <c r="IT1" s="77"/>
      <c r="IU1" s="77"/>
      <c r="IV1" s="77"/>
      <c r="IW1" s="77" t="s">
        <v>5872</v>
      </c>
      <c r="IX1" s="77"/>
      <c r="IY1" s="77"/>
      <c r="IZ1" s="77"/>
      <c r="JA1" s="77"/>
      <c r="JB1" s="77"/>
      <c r="JC1" s="77"/>
      <c r="JD1" s="77"/>
      <c r="JE1" s="77"/>
      <c r="JF1" s="77"/>
      <c r="JG1" s="77"/>
      <c r="JH1" s="77"/>
      <c r="JI1" s="77"/>
      <c r="JJ1" s="77"/>
      <c r="JK1" s="77"/>
      <c r="JL1" s="77"/>
      <c r="JM1" s="77" t="s">
        <v>5872</v>
      </c>
      <c r="JN1" s="77"/>
      <c r="JO1" s="77"/>
      <c r="JP1" s="77"/>
      <c r="JQ1" s="77"/>
      <c r="JR1" s="77"/>
      <c r="JS1" s="77"/>
      <c r="JT1" s="77"/>
      <c r="JU1" s="77"/>
      <c r="JV1" s="77"/>
      <c r="JW1" s="77"/>
      <c r="JX1" s="77"/>
      <c r="JY1" s="77"/>
      <c r="JZ1" s="77"/>
      <c r="KA1" s="77"/>
      <c r="KB1" s="77"/>
      <c r="KC1" s="77" t="s">
        <v>5872</v>
      </c>
      <c r="KD1" s="77"/>
      <c r="KE1" s="77"/>
      <c r="KF1" s="77"/>
      <c r="KG1" s="77"/>
      <c r="KH1" s="77"/>
      <c r="KI1" s="77"/>
      <c r="KJ1" s="77"/>
      <c r="KK1" s="77"/>
      <c r="KL1" s="77"/>
      <c r="KM1" s="77"/>
      <c r="KN1" s="77"/>
      <c r="KO1" s="77"/>
      <c r="KP1" s="77"/>
      <c r="KQ1" s="77"/>
      <c r="KR1" s="77"/>
      <c r="KS1" s="77" t="s">
        <v>5872</v>
      </c>
      <c r="KT1" s="77"/>
      <c r="KU1" s="77"/>
      <c r="KV1" s="77"/>
      <c r="KW1" s="77"/>
      <c r="KX1" s="77"/>
      <c r="KY1" s="77"/>
      <c r="KZ1" s="77"/>
      <c r="LA1" s="77"/>
      <c r="LB1" s="77"/>
      <c r="LC1" s="77"/>
      <c r="LD1" s="77"/>
      <c r="LE1" s="77"/>
      <c r="LF1" s="77"/>
      <c r="LG1" s="77"/>
      <c r="LH1" s="77"/>
      <c r="LI1" s="77" t="s">
        <v>5872</v>
      </c>
      <c r="LJ1" s="77"/>
      <c r="LK1" s="77"/>
      <c r="LL1" s="77"/>
      <c r="LM1" s="77"/>
      <c r="LN1" s="77"/>
      <c r="LO1" s="77"/>
      <c r="LP1" s="77"/>
      <c r="LQ1" s="77"/>
      <c r="LR1" s="77"/>
      <c r="LS1" s="77"/>
      <c r="LT1" s="77"/>
      <c r="LU1" s="77"/>
      <c r="LV1" s="77"/>
      <c r="LW1" s="77"/>
      <c r="LX1" s="77"/>
      <c r="LY1" s="77" t="s">
        <v>5872</v>
      </c>
      <c r="LZ1" s="77"/>
      <c r="MA1" s="77"/>
      <c r="MB1" s="77"/>
      <c r="MC1" s="77"/>
      <c r="MD1" s="77"/>
      <c r="ME1" s="77"/>
      <c r="MF1" s="77"/>
      <c r="MG1" s="77"/>
      <c r="MH1" s="77"/>
      <c r="MI1" s="77"/>
      <c r="MJ1" s="77"/>
      <c r="MK1" s="77"/>
      <c r="ML1" s="77"/>
      <c r="MM1" s="77"/>
      <c r="MN1" s="77"/>
      <c r="MO1" s="77" t="s">
        <v>5872</v>
      </c>
      <c r="MP1" s="77"/>
      <c r="MQ1" s="77"/>
      <c r="MR1" s="77"/>
      <c r="MS1" s="77"/>
      <c r="MT1" s="77"/>
      <c r="MU1" s="77"/>
      <c r="MV1" s="77"/>
      <c r="MW1" s="77"/>
      <c r="MX1" s="77"/>
      <c r="MY1" s="77"/>
      <c r="MZ1" s="77"/>
      <c r="NA1" s="77"/>
      <c r="NB1" s="77"/>
      <c r="NC1" s="77"/>
      <c r="ND1" s="77"/>
      <c r="NE1" s="77" t="s">
        <v>5872</v>
      </c>
      <c r="NF1" s="77"/>
      <c r="NG1" s="77"/>
      <c r="NH1" s="77"/>
      <c r="NI1" s="77"/>
      <c r="NJ1" s="77"/>
      <c r="NK1" s="77"/>
      <c r="NL1" s="77"/>
      <c r="NM1" s="77"/>
      <c r="NN1" s="77"/>
      <c r="NO1" s="77"/>
      <c r="NP1" s="77"/>
      <c r="NQ1" s="77"/>
      <c r="NR1" s="77"/>
      <c r="NS1" s="77"/>
      <c r="NT1" s="77"/>
      <c r="NU1" s="77" t="s">
        <v>5872</v>
      </c>
      <c r="NV1" s="77"/>
      <c r="NW1" s="77"/>
      <c r="NX1" s="77"/>
      <c r="NY1" s="77"/>
      <c r="NZ1" s="77"/>
      <c r="OA1" s="77"/>
      <c r="OB1" s="77"/>
      <c r="OC1" s="77"/>
      <c r="OD1" s="77"/>
      <c r="OE1" s="77"/>
      <c r="OF1" s="77"/>
      <c r="OG1" s="77"/>
      <c r="OH1" s="77"/>
      <c r="OI1" s="77"/>
      <c r="OJ1" s="77"/>
      <c r="OK1" s="77" t="s">
        <v>5872</v>
      </c>
      <c r="OL1" s="77"/>
      <c r="OM1" s="77"/>
      <c r="ON1" s="77"/>
      <c r="OO1" s="77"/>
      <c r="OP1" s="77"/>
      <c r="OQ1" s="77"/>
      <c r="OR1" s="77"/>
      <c r="OS1" s="77"/>
      <c r="OT1" s="77"/>
      <c r="OU1" s="77"/>
      <c r="OV1" s="77"/>
      <c r="OW1" s="77"/>
      <c r="OX1" s="77"/>
      <c r="OY1" s="77"/>
      <c r="OZ1" s="77"/>
      <c r="PA1" s="77" t="s">
        <v>5872</v>
      </c>
      <c r="PB1" s="77"/>
      <c r="PC1" s="77"/>
      <c r="PD1" s="77"/>
      <c r="PE1" s="77"/>
      <c r="PF1" s="77"/>
      <c r="PG1" s="77"/>
      <c r="PH1" s="77"/>
      <c r="PI1" s="77"/>
      <c r="PJ1" s="77"/>
      <c r="PK1" s="77"/>
      <c r="PL1" s="77"/>
      <c r="PM1" s="77"/>
      <c r="PN1" s="77"/>
      <c r="PO1" s="77"/>
      <c r="PP1" s="77"/>
      <c r="PQ1" s="77" t="s">
        <v>5872</v>
      </c>
      <c r="PR1" s="77"/>
      <c r="PS1" s="77"/>
      <c r="PT1" s="77"/>
      <c r="PU1" s="77"/>
      <c r="PV1" s="77"/>
      <c r="PW1" s="77"/>
      <c r="PX1" s="77"/>
      <c r="PY1" s="77"/>
      <c r="PZ1" s="77"/>
      <c r="QA1" s="77"/>
      <c r="QB1" s="77"/>
      <c r="QC1" s="77"/>
      <c r="QD1" s="77"/>
      <c r="QE1" s="77"/>
      <c r="QF1" s="77"/>
      <c r="QG1" s="77" t="s">
        <v>5872</v>
      </c>
      <c r="QH1" s="77"/>
      <c r="QI1" s="77"/>
      <c r="QJ1" s="77"/>
      <c r="QK1" s="77"/>
      <c r="QL1" s="77"/>
      <c r="QM1" s="77"/>
      <c r="QN1" s="77"/>
      <c r="QO1" s="77"/>
      <c r="QP1" s="77"/>
      <c r="QQ1" s="77"/>
      <c r="QR1" s="77"/>
      <c r="QS1" s="77"/>
      <c r="QT1" s="77"/>
      <c r="QU1" s="77"/>
      <c r="QV1" s="77"/>
      <c r="QW1" s="77" t="s">
        <v>5872</v>
      </c>
      <c r="QX1" s="77"/>
      <c r="QY1" s="77"/>
      <c r="QZ1" s="77"/>
      <c r="RA1" s="77"/>
      <c r="RB1" s="77"/>
      <c r="RC1" s="77"/>
      <c r="RD1" s="77"/>
      <c r="RE1" s="77"/>
      <c r="RF1" s="77"/>
      <c r="RG1" s="77"/>
      <c r="RH1" s="77"/>
      <c r="RI1" s="77"/>
      <c r="RJ1" s="77"/>
      <c r="RK1" s="77"/>
      <c r="RL1" s="77"/>
      <c r="RM1" s="77" t="s">
        <v>5872</v>
      </c>
      <c r="RN1" s="77"/>
      <c r="RO1" s="77"/>
      <c r="RP1" s="77"/>
      <c r="RQ1" s="77"/>
      <c r="RR1" s="77"/>
      <c r="RS1" s="77"/>
      <c r="RT1" s="77"/>
      <c r="RU1" s="77"/>
      <c r="RV1" s="77"/>
      <c r="RW1" s="77"/>
      <c r="RX1" s="77"/>
      <c r="RY1" s="77"/>
      <c r="RZ1" s="77"/>
      <c r="SA1" s="77"/>
      <c r="SB1" s="77"/>
      <c r="SC1" s="77" t="s">
        <v>5872</v>
      </c>
      <c r="SD1" s="77"/>
      <c r="SE1" s="77"/>
      <c r="SF1" s="77"/>
      <c r="SG1" s="77"/>
      <c r="SH1" s="77"/>
      <c r="SI1" s="77"/>
      <c r="SJ1" s="77"/>
      <c r="SK1" s="77"/>
      <c r="SL1" s="77"/>
      <c r="SM1" s="77"/>
      <c r="SN1" s="77"/>
      <c r="SO1" s="77"/>
      <c r="SP1" s="77"/>
      <c r="SQ1" s="77"/>
      <c r="SR1" s="77"/>
      <c r="SS1" s="77" t="s">
        <v>5872</v>
      </c>
      <c r="ST1" s="77"/>
      <c r="SU1" s="77"/>
      <c r="SV1" s="77"/>
      <c r="SW1" s="77"/>
      <c r="SX1" s="77"/>
      <c r="SY1" s="77"/>
      <c r="SZ1" s="77"/>
      <c r="TA1" s="77"/>
      <c r="TB1" s="77"/>
      <c r="TC1" s="77"/>
      <c r="TD1" s="77"/>
      <c r="TE1" s="77"/>
      <c r="TF1" s="77"/>
      <c r="TG1" s="77"/>
      <c r="TH1" s="77"/>
      <c r="TI1" s="77" t="s">
        <v>5872</v>
      </c>
      <c r="TJ1" s="77"/>
      <c r="TK1" s="77"/>
      <c r="TL1" s="77"/>
      <c r="TM1" s="77"/>
      <c r="TN1" s="77"/>
      <c r="TO1" s="77"/>
      <c r="TP1" s="77"/>
      <c r="TQ1" s="77"/>
      <c r="TR1" s="77"/>
      <c r="TS1" s="77"/>
      <c r="TT1" s="77"/>
      <c r="TU1" s="77"/>
      <c r="TV1" s="77"/>
      <c r="TW1" s="77"/>
      <c r="TX1" s="77"/>
      <c r="TY1" s="77" t="s">
        <v>5872</v>
      </c>
      <c r="TZ1" s="77"/>
      <c r="UA1" s="77"/>
      <c r="UB1" s="77"/>
      <c r="UC1" s="77"/>
      <c r="UD1" s="77"/>
      <c r="UE1" s="77"/>
      <c r="UF1" s="77"/>
      <c r="UG1" s="77"/>
      <c r="UH1" s="77"/>
      <c r="UI1" s="77"/>
      <c r="UJ1" s="77"/>
      <c r="UK1" s="77"/>
      <c r="UL1" s="77"/>
      <c r="UM1" s="77"/>
      <c r="UN1" s="77"/>
      <c r="UO1" s="77" t="s">
        <v>5872</v>
      </c>
      <c r="UP1" s="77"/>
      <c r="UQ1" s="77"/>
      <c r="UR1" s="77"/>
      <c r="US1" s="77"/>
      <c r="UT1" s="77"/>
      <c r="UU1" s="77"/>
      <c r="UV1" s="77"/>
      <c r="UW1" s="77"/>
      <c r="UX1" s="77"/>
      <c r="UY1" s="77"/>
      <c r="UZ1" s="77"/>
      <c r="VA1" s="77"/>
      <c r="VB1" s="77"/>
      <c r="VC1" s="77"/>
      <c r="VD1" s="77"/>
      <c r="VE1" s="77" t="s">
        <v>5872</v>
      </c>
      <c r="VF1" s="77"/>
      <c r="VG1" s="77"/>
      <c r="VH1" s="77"/>
      <c r="VI1" s="77"/>
      <c r="VJ1" s="77"/>
      <c r="VK1" s="77"/>
      <c r="VL1" s="77"/>
      <c r="VM1" s="77"/>
      <c r="VN1" s="77"/>
      <c r="VO1" s="77"/>
      <c r="VP1" s="77"/>
      <c r="VQ1" s="77"/>
      <c r="VR1" s="77"/>
      <c r="VS1" s="77"/>
      <c r="VT1" s="77"/>
      <c r="VU1" s="77" t="s">
        <v>5872</v>
      </c>
      <c r="VV1" s="77"/>
      <c r="VW1" s="77"/>
      <c r="VX1" s="77"/>
      <c r="VY1" s="77"/>
      <c r="VZ1" s="77"/>
      <c r="WA1" s="77"/>
      <c r="WB1" s="77"/>
      <c r="WC1" s="77"/>
      <c r="WD1" s="77"/>
      <c r="WE1" s="77"/>
      <c r="WF1" s="77"/>
      <c r="WG1" s="77"/>
      <c r="WH1" s="77"/>
      <c r="WI1" s="77"/>
      <c r="WJ1" s="77"/>
      <c r="WK1" s="77" t="s">
        <v>5872</v>
      </c>
      <c r="WL1" s="77"/>
      <c r="WM1" s="77"/>
      <c r="WN1" s="77"/>
      <c r="WO1" s="77"/>
      <c r="WP1" s="77"/>
      <c r="WQ1" s="77"/>
      <c r="WR1" s="77"/>
      <c r="WS1" s="77"/>
      <c r="WT1" s="77"/>
      <c r="WU1" s="77"/>
      <c r="WV1" s="77"/>
      <c r="WW1" s="77"/>
      <c r="WX1" s="77"/>
      <c r="WY1" s="77"/>
      <c r="WZ1" s="77"/>
      <c r="XA1" s="77" t="s">
        <v>5872</v>
      </c>
      <c r="XB1" s="77"/>
      <c r="XC1" s="77"/>
      <c r="XD1" s="77"/>
      <c r="XE1" s="77"/>
      <c r="XF1" s="77"/>
      <c r="XG1" s="77"/>
      <c r="XH1" s="77"/>
      <c r="XI1" s="77"/>
      <c r="XJ1" s="77"/>
      <c r="XK1" s="77"/>
      <c r="XL1" s="77"/>
      <c r="XM1" s="77"/>
      <c r="XN1" s="77"/>
      <c r="XO1" s="77"/>
      <c r="XP1" s="77"/>
      <c r="XQ1" s="77" t="s">
        <v>5872</v>
      </c>
      <c r="XR1" s="77"/>
      <c r="XS1" s="77"/>
      <c r="XT1" s="77"/>
      <c r="XU1" s="77"/>
      <c r="XV1" s="77"/>
      <c r="XW1" s="77"/>
      <c r="XX1" s="77"/>
      <c r="XY1" s="77"/>
      <c r="XZ1" s="77"/>
      <c r="YA1" s="77"/>
      <c r="YB1" s="77"/>
      <c r="YC1" s="77"/>
      <c r="YD1" s="77"/>
      <c r="YE1" s="77"/>
      <c r="YF1" s="77"/>
      <c r="YG1" s="77" t="s">
        <v>5872</v>
      </c>
      <c r="YH1" s="77"/>
      <c r="YI1" s="77"/>
      <c r="YJ1" s="77"/>
      <c r="YK1" s="77"/>
      <c r="YL1" s="77"/>
      <c r="YM1" s="77"/>
      <c r="YN1" s="77"/>
      <c r="YO1" s="77"/>
      <c r="YP1" s="77"/>
      <c r="YQ1" s="77"/>
      <c r="YR1" s="77"/>
      <c r="YS1" s="77"/>
      <c r="YT1" s="77"/>
      <c r="YU1" s="77"/>
      <c r="YV1" s="77"/>
      <c r="YW1" s="77" t="s">
        <v>5872</v>
      </c>
      <c r="YX1" s="77"/>
      <c r="YY1" s="77"/>
      <c r="YZ1" s="77"/>
      <c r="ZA1" s="77"/>
      <c r="ZB1" s="77"/>
      <c r="ZC1" s="77"/>
      <c r="ZD1" s="77"/>
      <c r="ZE1" s="77"/>
      <c r="ZF1" s="77"/>
      <c r="ZG1" s="77"/>
      <c r="ZH1" s="77"/>
      <c r="ZI1" s="77"/>
      <c r="ZJ1" s="77"/>
      <c r="ZK1" s="77"/>
      <c r="ZL1" s="77"/>
      <c r="ZM1" s="77" t="s">
        <v>5872</v>
      </c>
      <c r="ZN1" s="77"/>
      <c r="ZO1" s="77"/>
      <c r="ZP1" s="77"/>
      <c r="ZQ1" s="77"/>
      <c r="ZR1" s="77"/>
      <c r="ZS1" s="77"/>
      <c r="ZT1" s="77"/>
      <c r="ZU1" s="77"/>
      <c r="ZV1" s="77"/>
      <c r="ZW1" s="77"/>
      <c r="ZX1" s="77"/>
      <c r="ZY1" s="77"/>
      <c r="ZZ1" s="77"/>
      <c r="AAA1" s="77"/>
      <c r="AAB1" s="77"/>
      <c r="AAC1" s="77" t="s">
        <v>5872</v>
      </c>
      <c r="AAD1" s="77"/>
      <c r="AAE1" s="77"/>
      <c r="AAF1" s="77"/>
      <c r="AAG1" s="77"/>
      <c r="AAH1" s="77"/>
      <c r="AAI1" s="77"/>
      <c r="AAJ1" s="77"/>
      <c r="AAK1" s="77"/>
      <c r="AAL1" s="77"/>
      <c r="AAM1" s="77"/>
      <c r="AAN1" s="77"/>
      <c r="AAO1" s="77"/>
      <c r="AAP1" s="77"/>
      <c r="AAQ1" s="77"/>
      <c r="AAR1" s="77"/>
      <c r="AAS1" s="77" t="s">
        <v>5872</v>
      </c>
      <c r="AAT1" s="77"/>
      <c r="AAU1" s="77"/>
      <c r="AAV1" s="77"/>
      <c r="AAW1" s="77"/>
      <c r="AAX1" s="77"/>
      <c r="AAY1" s="77"/>
      <c r="AAZ1" s="77"/>
      <c r="ABA1" s="77"/>
      <c r="ABB1" s="77"/>
      <c r="ABC1" s="77"/>
      <c r="ABD1" s="77"/>
      <c r="ABE1" s="77"/>
      <c r="ABF1" s="77"/>
      <c r="ABG1" s="77"/>
      <c r="ABH1" s="77"/>
      <c r="ABI1" s="77" t="s">
        <v>5872</v>
      </c>
      <c r="ABJ1" s="77"/>
      <c r="ABK1" s="77"/>
      <c r="ABL1" s="77"/>
      <c r="ABM1" s="77"/>
      <c r="ABN1" s="77"/>
      <c r="ABO1" s="77"/>
      <c r="ABP1" s="77"/>
      <c r="ABQ1" s="77"/>
      <c r="ABR1" s="77"/>
      <c r="ABS1" s="77"/>
      <c r="ABT1" s="77"/>
      <c r="ABU1" s="77"/>
      <c r="ABV1" s="77"/>
      <c r="ABW1" s="77"/>
      <c r="ABX1" s="77"/>
      <c r="ABY1" s="77" t="s">
        <v>5872</v>
      </c>
      <c r="ABZ1" s="77"/>
      <c r="ACA1" s="77"/>
      <c r="ACB1" s="77"/>
      <c r="ACC1" s="77"/>
      <c r="ACD1" s="77"/>
      <c r="ACE1" s="77"/>
      <c r="ACF1" s="77"/>
      <c r="ACG1" s="77"/>
      <c r="ACH1" s="77"/>
      <c r="ACI1" s="77"/>
      <c r="ACJ1" s="77"/>
      <c r="ACK1" s="77"/>
      <c r="ACL1" s="77"/>
      <c r="ACM1" s="77"/>
      <c r="ACN1" s="77"/>
      <c r="ACO1" s="77" t="s">
        <v>5872</v>
      </c>
      <c r="ACP1" s="77"/>
      <c r="ACQ1" s="77"/>
      <c r="ACR1" s="77"/>
      <c r="ACS1" s="77"/>
      <c r="ACT1" s="77"/>
      <c r="ACU1" s="77"/>
      <c r="ACV1" s="77"/>
      <c r="ACW1" s="77"/>
      <c r="ACX1" s="77"/>
      <c r="ACY1" s="77"/>
      <c r="ACZ1" s="77"/>
      <c r="ADA1" s="77"/>
      <c r="ADB1" s="77"/>
      <c r="ADC1" s="77"/>
      <c r="ADD1" s="77"/>
      <c r="ADE1" s="77" t="s">
        <v>5872</v>
      </c>
      <c r="ADF1" s="77"/>
      <c r="ADG1" s="77"/>
      <c r="ADH1" s="77"/>
      <c r="ADI1" s="77"/>
      <c r="ADJ1" s="77"/>
      <c r="ADK1" s="77"/>
      <c r="ADL1" s="77"/>
      <c r="ADM1" s="77"/>
      <c r="ADN1" s="77"/>
      <c r="ADO1" s="77"/>
      <c r="ADP1" s="77"/>
      <c r="ADQ1" s="77"/>
      <c r="ADR1" s="77"/>
      <c r="ADS1" s="77"/>
      <c r="ADT1" s="77"/>
      <c r="ADU1" s="77" t="s">
        <v>5872</v>
      </c>
      <c r="ADV1" s="77"/>
      <c r="ADW1" s="77"/>
      <c r="ADX1" s="77"/>
      <c r="ADY1" s="77"/>
      <c r="ADZ1" s="77"/>
      <c r="AEA1" s="77"/>
      <c r="AEB1" s="77"/>
      <c r="AEC1" s="77"/>
      <c r="AED1" s="77"/>
      <c r="AEE1" s="77"/>
      <c r="AEF1" s="77"/>
      <c r="AEG1" s="77"/>
      <c r="AEH1" s="77"/>
      <c r="AEI1" s="77"/>
      <c r="AEJ1" s="77"/>
      <c r="AEK1" s="77" t="s">
        <v>5872</v>
      </c>
      <c r="AEL1" s="77"/>
      <c r="AEM1" s="77"/>
      <c r="AEN1" s="77"/>
      <c r="AEO1" s="77"/>
      <c r="AEP1" s="77"/>
      <c r="AEQ1" s="77"/>
      <c r="AER1" s="77"/>
      <c r="AES1" s="77"/>
      <c r="AET1" s="77"/>
      <c r="AEU1" s="77"/>
      <c r="AEV1" s="77"/>
      <c r="AEW1" s="77"/>
      <c r="AEX1" s="77"/>
      <c r="AEY1" s="77"/>
      <c r="AEZ1" s="77"/>
      <c r="AFA1" s="77" t="s">
        <v>5872</v>
      </c>
      <c r="AFB1" s="77"/>
      <c r="AFC1" s="77"/>
      <c r="AFD1" s="77"/>
      <c r="AFE1" s="77"/>
      <c r="AFF1" s="77"/>
      <c r="AFG1" s="77"/>
      <c r="AFH1" s="77"/>
      <c r="AFI1" s="77"/>
      <c r="AFJ1" s="77"/>
      <c r="AFK1" s="77"/>
      <c r="AFL1" s="77"/>
      <c r="AFM1" s="77"/>
      <c r="AFN1" s="77"/>
      <c r="AFO1" s="77"/>
      <c r="AFP1" s="77"/>
      <c r="AFQ1" s="77" t="s">
        <v>5872</v>
      </c>
      <c r="AFR1" s="77"/>
      <c r="AFS1" s="77"/>
      <c r="AFT1" s="77"/>
      <c r="AFU1" s="77"/>
      <c r="AFV1" s="77"/>
      <c r="AFW1" s="77"/>
      <c r="AFX1" s="77"/>
      <c r="AFY1" s="77"/>
      <c r="AFZ1" s="77"/>
      <c r="AGA1" s="77"/>
      <c r="AGB1" s="77"/>
      <c r="AGC1" s="77"/>
      <c r="AGD1" s="77"/>
      <c r="AGE1" s="77"/>
      <c r="AGF1" s="77"/>
      <c r="AGG1" s="77" t="s">
        <v>5872</v>
      </c>
      <c r="AGH1" s="77"/>
      <c r="AGI1" s="77"/>
      <c r="AGJ1" s="77"/>
      <c r="AGK1" s="77"/>
      <c r="AGL1" s="77"/>
      <c r="AGM1" s="77"/>
      <c r="AGN1" s="77"/>
      <c r="AGO1" s="77"/>
      <c r="AGP1" s="77"/>
      <c r="AGQ1" s="77"/>
      <c r="AGR1" s="77"/>
      <c r="AGS1" s="77"/>
      <c r="AGT1" s="77"/>
      <c r="AGU1" s="77"/>
      <c r="AGV1" s="77"/>
      <c r="AGW1" s="77" t="s">
        <v>5872</v>
      </c>
      <c r="AGX1" s="77"/>
      <c r="AGY1" s="77"/>
      <c r="AGZ1" s="77"/>
      <c r="AHA1" s="77"/>
      <c r="AHB1" s="77"/>
      <c r="AHC1" s="77"/>
      <c r="AHD1" s="77"/>
      <c r="AHE1" s="77"/>
      <c r="AHF1" s="77"/>
      <c r="AHG1" s="77"/>
      <c r="AHH1" s="77"/>
      <c r="AHI1" s="77"/>
      <c r="AHJ1" s="77"/>
      <c r="AHK1" s="77"/>
      <c r="AHL1" s="77"/>
      <c r="AHM1" s="77" t="s">
        <v>5872</v>
      </c>
      <c r="AHN1" s="77"/>
      <c r="AHO1" s="77"/>
      <c r="AHP1" s="77"/>
      <c r="AHQ1" s="77"/>
      <c r="AHR1" s="77"/>
      <c r="AHS1" s="77"/>
      <c r="AHT1" s="77"/>
      <c r="AHU1" s="77"/>
      <c r="AHV1" s="77"/>
      <c r="AHW1" s="77"/>
      <c r="AHX1" s="77"/>
      <c r="AHY1" s="77"/>
      <c r="AHZ1" s="77"/>
      <c r="AIA1" s="77"/>
      <c r="AIB1" s="77"/>
      <c r="AIC1" s="77" t="s">
        <v>5872</v>
      </c>
      <c r="AID1" s="77"/>
      <c r="AIE1" s="77"/>
      <c r="AIF1" s="77"/>
      <c r="AIG1" s="77"/>
      <c r="AIH1" s="77"/>
      <c r="AII1" s="77"/>
      <c r="AIJ1" s="77"/>
      <c r="AIK1" s="77"/>
      <c r="AIL1" s="77"/>
      <c r="AIM1" s="77"/>
      <c r="AIN1" s="77"/>
      <c r="AIO1" s="77"/>
      <c r="AIP1" s="77"/>
      <c r="AIQ1" s="77"/>
      <c r="AIR1" s="77"/>
      <c r="AIS1" s="77" t="s">
        <v>5872</v>
      </c>
      <c r="AIT1" s="77"/>
      <c r="AIU1" s="77"/>
      <c r="AIV1" s="77"/>
      <c r="AIW1" s="77"/>
      <c r="AIX1" s="77"/>
      <c r="AIY1" s="77"/>
      <c r="AIZ1" s="77"/>
      <c r="AJA1" s="77"/>
      <c r="AJB1" s="77"/>
      <c r="AJC1" s="77"/>
      <c r="AJD1" s="77"/>
      <c r="AJE1" s="77"/>
      <c r="AJF1" s="77"/>
      <c r="AJG1" s="77"/>
      <c r="AJH1" s="77"/>
      <c r="AJI1" s="77" t="s">
        <v>5872</v>
      </c>
      <c r="AJJ1" s="77"/>
      <c r="AJK1" s="77"/>
      <c r="AJL1" s="77"/>
      <c r="AJM1" s="77"/>
      <c r="AJN1" s="77"/>
      <c r="AJO1" s="77"/>
      <c r="AJP1" s="77"/>
      <c r="AJQ1" s="77"/>
      <c r="AJR1" s="77"/>
      <c r="AJS1" s="77"/>
      <c r="AJT1" s="77"/>
      <c r="AJU1" s="77"/>
      <c r="AJV1" s="77"/>
      <c r="AJW1" s="77"/>
      <c r="AJX1" s="77"/>
      <c r="AJY1" s="77" t="s">
        <v>5872</v>
      </c>
      <c r="AJZ1" s="77"/>
      <c r="AKA1" s="77"/>
      <c r="AKB1" s="77"/>
      <c r="AKC1" s="77"/>
      <c r="AKD1" s="77"/>
      <c r="AKE1" s="77"/>
      <c r="AKF1" s="77"/>
      <c r="AKG1" s="77"/>
      <c r="AKH1" s="77"/>
      <c r="AKI1" s="77"/>
      <c r="AKJ1" s="77"/>
      <c r="AKK1" s="77"/>
      <c r="AKL1" s="77"/>
      <c r="AKM1" s="77"/>
      <c r="AKN1" s="77"/>
      <c r="AKO1" s="77" t="s">
        <v>5872</v>
      </c>
      <c r="AKP1" s="77"/>
      <c r="AKQ1" s="77"/>
      <c r="AKR1" s="77"/>
      <c r="AKS1" s="77"/>
      <c r="AKT1" s="77"/>
      <c r="AKU1" s="77"/>
      <c r="AKV1" s="77"/>
      <c r="AKW1" s="77"/>
      <c r="AKX1" s="77"/>
      <c r="AKY1" s="77"/>
      <c r="AKZ1" s="77"/>
      <c r="ALA1" s="77"/>
      <c r="ALB1" s="77"/>
      <c r="ALC1" s="77"/>
      <c r="ALD1" s="77"/>
      <c r="ALE1" s="77" t="s">
        <v>5872</v>
      </c>
      <c r="ALF1" s="77"/>
      <c r="ALG1" s="77"/>
      <c r="ALH1" s="77"/>
      <c r="ALI1" s="77"/>
      <c r="ALJ1" s="77"/>
      <c r="ALK1" s="77"/>
      <c r="ALL1" s="77"/>
      <c r="ALM1" s="77"/>
      <c r="ALN1" s="77"/>
      <c r="ALO1" s="77"/>
      <c r="ALP1" s="77"/>
      <c r="ALQ1" s="77"/>
      <c r="ALR1" s="77"/>
      <c r="ALS1" s="77"/>
      <c r="ALT1" s="77"/>
      <c r="ALU1" s="77" t="s">
        <v>5872</v>
      </c>
      <c r="ALV1" s="77"/>
      <c r="ALW1" s="77"/>
      <c r="ALX1" s="77"/>
      <c r="ALY1" s="77"/>
      <c r="ALZ1" s="77"/>
      <c r="AMA1" s="77"/>
      <c r="AMB1" s="77"/>
      <c r="AMC1" s="77"/>
      <c r="AMD1" s="77"/>
      <c r="AME1" s="77"/>
      <c r="AMF1" s="77"/>
      <c r="AMG1" s="77"/>
      <c r="AMH1" s="77"/>
      <c r="AMI1" s="77"/>
      <c r="AMJ1" s="77"/>
      <c r="AMK1" s="77" t="s">
        <v>5872</v>
      </c>
      <c r="AML1" s="77"/>
      <c r="AMM1" s="77"/>
      <c r="AMN1" s="77"/>
      <c r="AMO1" s="77"/>
      <c r="AMP1" s="77"/>
      <c r="AMQ1" s="77"/>
      <c r="AMR1" s="77"/>
      <c r="AMS1" s="77"/>
      <c r="AMT1" s="77"/>
      <c r="AMU1" s="77"/>
      <c r="AMV1" s="77"/>
      <c r="AMW1" s="77"/>
      <c r="AMX1" s="77"/>
      <c r="AMY1" s="77"/>
      <c r="AMZ1" s="77"/>
      <c r="ANA1" s="77" t="s">
        <v>5872</v>
      </c>
      <c r="ANB1" s="77"/>
      <c r="ANC1" s="77"/>
      <c r="AND1" s="77"/>
      <c r="ANE1" s="77"/>
      <c r="ANF1" s="77"/>
      <c r="ANG1" s="77"/>
      <c r="ANH1" s="77"/>
      <c r="ANI1" s="77"/>
      <c r="ANJ1" s="77"/>
      <c r="ANK1" s="77"/>
      <c r="ANL1" s="77"/>
      <c r="ANM1" s="77"/>
      <c r="ANN1" s="77"/>
      <c r="ANO1" s="77"/>
      <c r="ANP1" s="77"/>
      <c r="ANQ1" s="77" t="s">
        <v>5872</v>
      </c>
      <c r="ANR1" s="77"/>
      <c r="ANS1" s="77"/>
      <c r="ANT1" s="77"/>
      <c r="ANU1" s="77"/>
      <c r="ANV1" s="77"/>
      <c r="ANW1" s="77"/>
      <c r="ANX1" s="77"/>
      <c r="ANY1" s="77"/>
      <c r="ANZ1" s="77"/>
      <c r="AOA1" s="77"/>
      <c r="AOB1" s="77"/>
      <c r="AOC1" s="77"/>
      <c r="AOD1" s="77"/>
      <c r="AOE1" s="77"/>
      <c r="AOF1" s="77"/>
      <c r="AOG1" s="77" t="s">
        <v>5872</v>
      </c>
      <c r="AOH1" s="77"/>
      <c r="AOI1" s="77"/>
      <c r="AOJ1" s="77"/>
      <c r="AOK1" s="77"/>
      <c r="AOL1" s="77"/>
      <c r="AOM1" s="77"/>
      <c r="AON1" s="77"/>
      <c r="AOO1" s="77"/>
      <c r="AOP1" s="77"/>
      <c r="AOQ1" s="77"/>
      <c r="AOR1" s="77"/>
      <c r="AOS1" s="77"/>
      <c r="AOT1" s="77"/>
      <c r="AOU1" s="77"/>
      <c r="AOV1" s="77"/>
      <c r="AOW1" s="77" t="s">
        <v>5872</v>
      </c>
      <c r="AOX1" s="77"/>
      <c r="AOY1" s="77"/>
      <c r="AOZ1" s="77"/>
      <c r="APA1" s="77"/>
      <c r="APB1" s="77"/>
      <c r="APC1" s="77"/>
      <c r="APD1" s="77"/>
      <c r="APE1" s="77"/>
      <c r="APF1" s="77"/>
      <c r="APG1" s="77"/>
      <c r="APH1" s="77"/>
      <c r="API1" s="77"/>
      <c r="APJ1" s="77"/>
      <c r="APK1" s="77"/>
      <c r="APL1" s="77"/>
      <c r="APM1" s="77" t="s">
        <v>5872</v>
      </c>
      <c r="APN1" s="77"/>
      <c r="APO1" s="77"/>
      <c r="APP1" s="77"/>
      <c r="APQ1" s="77"/>
      <c r="APR1" s="77"/>
      <c r="APS1" s="77"/>
      <c r="APT1" s="77"/>
      <c r="APU1" s="77"/>
      <c r="APV1" s="77"/>
      <c r="APW1" s="77"/>
      <c r="APX1" s="77"/>
      <c r="APY1" s="77"/>
      <c r="APZ1" s="77"/>
      <c r="AQA1" s="77"/>
      <c r="AQB1" s="77"/>
      <c r="AQC1" s="77" t="s">
        <v>5872</v>
      </c>
      <c r="AQD1" s="77"/>
      <c r="AQE1" s="77"/>
      <c r="AQF1" s="77"/>
      <c r="AQG1" s="77"/>
      <c r="AQH1" s="77"/>
      <c r="AQI1" s="77"/>
      <c r="AQJ1" s="77"/>
      <c r="AQK1" s="77"/>
      <c r="AQL1" s="77"/>
      <c r="AQM1" s="77"/>
      <c r="AQN1" s="77"/>
      <c r="AQO1" s="77"/>
      <c r="AQP1" s="77"/>
      <c r="AQQ1" s="77"/>
      <c r="AQR1" s="77"/>
      <c r="AQS1" s="77" t="s">
        <v>5872</v>
      </c>
      <c r="AQT1" s="77"/>
      <c r="AQU1" s="77"/>
      <c r="AQV1" s="77"/>
      <c r="AQW1" s="77"/>
      <c r="AQX1" s="77"/>
      <c r="AQY1" s="77"/>
      <c r="AQZ1" s="77"/>
      <c r="ARA1" s="77"/>
      <c r="ARB1" s="77"/>
      <c r="ARC1" s="77"/>
      <c r="ARD1" s="77"/>
      <c r="ARE1" s="77"/>
      <c r="ARF1" s="77"/>
      <c r="ARG1" s="77"/>
      <c r="ARH1" s="77"/>
      <c r="ARI1" s="77" t="s">
        <v>5872</v>
      </c>
      <c r="ARJ1" s="77"/>
      <c r="ARK1" s="77"/>
      <c r="ARL1" s="77"/>
      <c r="ARM1" s="77"/>
      <c r="ARN1" s="77"/>
      <c r="ARO1" s="77"/>
      <c r="ARP1" s="77"/>
      <c r="ARQ1" s="77"/>
      <c r="ARR1" s="77"/>
      <c r="ARS1" s="77"/>
      <c r="ART1" s="77"/>
      <c r="ARU1" s="77"/>
      <c r="ARV1" s="77"/>
      <c r="ARW1" s="77"/>
      <c r="ARX1" s="77"/>
      <c r="ARY1" s="77" t="s">
        <v>5872</v>
      </c>
      <c r="ARZ1" s="77"/>
      <c r="ASA1" s="77"/>
      <c r="ASB1" s="77"/>
      <c r="ASC1" s="77"/>
      <c r="ASD1" s="77"/>
      <c r="ASE1" s="77"/>
      <c r="ASF1" s="77"/>
      <c r="ASG1" s="77"/>
      <c r="ASH1" s="77"/>
      <c r="ASI1" s="77"/>
      <c r="ASJ1" s="77"/>
      <c r="ASK1" s="77"/>
      <c r="ASL1" s="77"/>
      <c r="ASM1" s="77"/>
      <c r="ASN1" s="77"/>
      <c r="ASO1" s="77" t="s">
        <v>5872</v>
      </c>
      <c r="ASP1" s="77"/>
      <c r="ASQ1" s="77"/>
      <c r="ASR1" s="77"/>
      <c r="ASS1" s="77"/>
      <c r="AST1" s="77"/>
      <c r="ASU1" s="77"/>
      <c r="ASV1" s="77"/>
      <c r="ASW1" s="77"/>
      <c r="ASX1" s="77"/>
      <c r="ASY1" s="77"/>
      <c r="ASZ1" s="77"/>
      <c r="ATA1" s="77"/>
      <c r="ATB1" s="77"/>
      <c r="ATC1" s="77"/>
      <c r="ATD1" s="77"/>
      <c r="ATE1" s="77" t="s">
        <v>5872</v>
      </c>
      <c r="ATF1" s="77"/>
      <c r="ATG1" s="77"/>
      <c r="ATH1" s="77"/>
      <c r="ATI1" s="77"/>
      <c r="ATJ1" s="77"/>
      <c r="ATK1" s="77"/>
      <c r="ATL1" s="77"/>
      <c r="ATM1" s="77"/>
      <c r="ATN1" s="77"/>
      <c r="ATO1" s="77"/>
      <c r="ATP1" s="77"/>
      <c r="ATQ1" s="77"/>
      <c r="ATR1" s="77"/>
      <c r="ATS1" s="77"/>
      <c r="ATT1" s="77"/>
      <c r="ATU1" s="77" t="s">
        <v>5872</v>
      </c>
      <c r="ATV1" s="77"/>
      <c r="ATW1" s="77"/>
      <c r="ATX1" s="77"/>
      <c r="ATY1" s="77"/>
      <c r="ATZ1" s="77"/>
      <c r="AUA1" s="77"/>
      <c r="AUB1" s="77"/>
      <c r="AUC1" s="77"/>
      <c r="AUD1" s="77"/>
      <c r="AUE1" s="77"/>
      <c r="AUF1" s="77"/>
      <c r="AUG1" s="77"/>
      <c r="AUH1" s="77"/>
      <c r="AUI1" s="77"/>
      <c r="AUJ1" s="77"/>
      <c r="AUK1" s="77" t="s">
        <v>5872</v>
      </c>
      <c r="AUL1" s="77"/>
      <c r="AUM1" s="77"/>
      <c r="AUN1" s="77"/>
      <c r="AUO1" s="77"/>
      <c r="AUP1" s="77"/>
      <c r="AUQ1" s="77"/>
      <c r="AUR1" s="77"/>
      <c r="AUS1" s="77"/>
      <c r="AUT1" s="77"/>
      <c r="AUU1" s="77"/>
      <c r="AUV1" s="77"/>
      <c r="AUW1" s="77"/>
      <c r="AUX1" s="77"/>
      <c r="AUY1" s="77"/>
      <c r="AUZ1" s="77"/>
      <c r="AVA1" s="77" t="s">
        <v>5872</v>
      </c>
      <c r="AVB1" s="77"/>
      <c r="AVC1" s="77"/>
      <c r="AVD1" s="77"/>
      <c r="AVE1" s="77"/>
      <c r="AVF1" s="77"/>
      <c r="AVG1" s="77"/>
      <c r="AVH1" s="77"/>
      <c r="AVI1" s="77"/>
      <c r="AVJ1" s="77"/>
      <c r="AVK1" s="77"/>
      <c r="AVL1" s="77"/>
      <c r="AVM1" s="77"/>
      <c r="AVN1" s="77"/>
      <c r="AVO1" s="77"/>
      <c r="AVP1" s="77"/>
      <c r="AVQ1" s="77" t="s">
        <v>5872</v>
      </c>
      <c r="AVR1" s="77"/>
      <c r="AVS1" s="77"/>
      <c r="AVT1" s="77"/>
      <c r="AVU1" s="77"/>
      <c r="AVV1" s="77"/>
      <c r="AVW1" s="77"/>
      <c r="AVX1" s="77"/>
      <c r="AVY1" s="77"/>
      <c r="AVZ1" s="77"/>
      <c r="AWA1" s="77"/>
      <c r="AWB1" s="77"/>
      <c r="AWC1" s="77"/>
      <c r="AWD1" s="77"/>
      <c r="AWE1" s="77"/>
      <c r="AWF1" s="77"/>
      <c r="AWG1" s="77" t="s">
        <v>5872</v>
      </c>
      <c r="AWH1" s="77"/>
      <c r="AWI1" s="77"/>
      <c r="AWJ1" s="77"/>
      <c r="AWK1" s="77"/>
      <c r="AWL1" s="77"/>
      <c r="AWM1" s="77"/>
      <c r="AWN1" s="77"/>
      <c r="AWO1" s="77"/>
      <c r="AWP1" s="77"/>
      <c r="AWQ1" s="77"/>
      <c r="AWR1" s="77"/>
      <c r="AWS1" s="77"/>
      <c r="AWT1" s="77"/>
      <c r="AWU1" s="77"/>
      <c r="AWV1" s="77"/>
      <c r="AWW1" s="77" t="s">
        <v>5872</v>
      </c>
      <c r="AWX1" s="77"/>
      <c r="AWY1" s="77"/>
      <c r="AWZ1" s="77"/>
      <c r="AXA1" s="77"/>
      <c r="AXB1" s="77"/>
      <c r="AXC1" s="77"/>
      <c r="AXD1" s="77"/>
      <c r="AXE1" s="77"/>
      <c r="AXF1" s="77"/>
      <c r="AXG1" s="77"/>
      <c r="AXH1" s="77"/>
      <c r="AXI1" s="77"/>
      <c r="AXJ1" s="77"/>
      <c r="AXK1" s="77"/>
      <c r="AXL1" s="77"/>
      <c r="AXM1" s="77" t="s">
        <v>5872</v>
      </c>
      <c r="AXN1" s="77"/>
      <c r="AXO1" s="77"/>
      <c r="AXP1" s="77"/>
      <c r="AXQ1" s="77"/>
      <c r="AXR1" s="77"/>
      <c r="AXS1" s="77"/>
      <c r="AXT1" s="77"/>
      <c r="AXU1" s="77"/>
      <c r="AXV1" s="77"/>
      <c r="AXW1" s="77"/>
      <c r="AXX1" s="77"/>
      <c r="AXY1" s="77"/>
      <c r="AXZ1" s="77"/>
      <c r="AYA1" s="77"/>
      <c r="AYB1" s="77"/>
      <c r="AYC1" s="77" t="s">
        <v>5872</v>
      </c>
      <c r="AYD1" s="77"/>
      <c r="AYE1" s="77"/>
      <c r="AYF1" s="77"/>
      <c r="AYG1" s="77"/>
      <c r="AYH1" s="77"/>
      <c r="AYI1" s="77"/>
      <c r="AYJ1" s="77"/>
      <c r="AYK1" s="77"/>
      <c r="AYL1" s="77"/>
      <c r="AYM1" s="77"/>
      <c r="AYN1" s="77"/>
      <c r="AYO1" s="77"/>
      <c r="AYP1" s="77"/>
      <c r="AYQ1" s="77"/>
      <c r="AYR1" s="77"/>
      <c r="AYS1" s="77" t="s">
        <v>5872</v>
      </c>
      <c r="AYT1" s="77"/>
      <c r="AYU1" s="77"/>
      <c r="AYV1" s="77"/>
      <c r="AYW1" s="77"/>
      <c r="AYX1" s="77"/>
      <c r="AYY1" s="77"/>
      <c r="AYZ1" s="77"/>
      <c r="AZA1" s="77"/>
      <c r="AZB1" s="77"/>
      <c r="AZC1" s="77"/>
      <c r="AZD1" s="77"/>
      <c r="AZE1" s="77"/>
      <c r="AZF1" s="77"/>
      <c r="AZG1" s="77"/>
      <c r="AZH1" s="77"/>
      <c r="AZI1" s="77" t="s">
        <v>5872</v>
      </c>
      <c r="AZJ1" s="77"/>
      <c r="AZK1" s="77"/>
      <c r="AZL1" s="77"/>
      <c r="AZM1" s="77"/>
      <c r="AZN1" s="77"/>
      <c r="AZO1" s="77"/>
      <c r="AZP1" s="77"/>
      <c r="AZQ1" s="77"/>
      <c r="AZR1" s="77"/>
      <c r="AZS1" s="77"/>
      <c r="AZT1" s="77"/>
      <c r="AZU1" s="77"/>
      <c r="AZV1" s="77"/>
      <c r="AZW1" s="77"/>
      <c r="AZX1" s="77"/>
      <c r="AZY1" s="77" t="s">
        <v>5872</v>
      </c>
      <c r="AZZ1" s="77"/>
      <c r="BAA1" s="77"/>
      <c r="BAB1" s="77"/>
      <c r="BAC1" s="77"/>
      <c r="BAD1" s="77"/>
      <c r="BAE1" s="77"/>
      <c r="BAF1" s="77"/>
      <c r="BAG1" s="77"/>
      <c r="BAH1" s="77"/>
      <c r="BAI1" s="77"/>
      <c r="BAJ1" s="77"/>
      <c r="BAK1" s="77"/>
      <c r="BAL1" s="77"/>
      <c r="BAM1" s="77"/>
      <c r="BAN1" s="77"/>
      <c r="BAO1" s="77" t="s">
        <v>5872</v>
      </c>
      <c r="BAP1" s="77"/>
      <c r="BAQ1" s="77"/>
      <c r="BAR1" s="77"/>
      <c r="BAS1" s="77"/>
      <c r="BAT1" s="77"/>
      <c r="BAU1" s="77"/>
      <c r="BAV1" s="77"/>
      <c r="BAW1" s="77"/>
      <c r="BAX1" s="77"/>
      <c r="BAY1" s="77"/>
      <c r="BAZ1" s="77"/>
      <c r="BBA1" s="77"/>
      <c r="BBB1" s="77"/>
      <c r="BBC1" s="77"/>
      <c r="BBD1" s="77"/>
      <c r="BBE1" s="77" t="s">
        <v>5872</v>
      </c>
      <c r="BBF1" s="77"/>
      <c r="BBG1" s="77"/>
      <c r="BBH1" s="77"/>
      <c r="BBI1" s="77"/>
      <c r="BBJ1" s="77"/>
      <c r="BBK1" s="77"/>
      <c r="BBL1" s="77"/>
      <c r="BBM1" s="77"/>
      <c r="BBN1" s="77"/>
      <c r="BBO1" s="77"/>
      <c r="BBP1" s="77"/>
      <c r="BBQ1" s="77"/>
      <c r="BBR1" s="77"/>
      <c r="BBS1" s="77"/>
      <c r="BBT1" s="77"/>
      <c r="BBU1" s="77" t="s">
        <v>5872</v>
      </c>
      <c r="BBV1" s="77"/>
      <c r="BBW1" s="77"/>
      <c r="BBX1" s="77"/>
      <c r="BBY1" s="77"/>
      <c r="BBZ1" s="77"/>
      <c r="BCA1" s="77"/>
      <c r="BCB1" s="77"/>
      <c r="BCC1" s="77"/>
      <c r="BCD1" s="77"/>
      <c r="BCE1" s="77"/>
      <c r="BCF1" s="77"/>
      <c r="BCG1" s="77"/>
      <c r="BCH1" s="77"/>
      <c r="BCI1" s="77"/>
      <c r="BCJ1" s="77"/>
      <c r="BCK1" s="77" t="s">
        <v>5872</v>
      </c>
      <c r="BCL1" s="77"/>
      <c r="BCM1" s="77"/>
      <c r="BCN1" s="77"/>
      <c r="BCO1" s="77"/>
      <c r="BCP1" s="77"/>
      <c r="BCQ1" s="77"/>
      <c r="BCR1" s="77"/>
      <c r="BCS1" s="77"/>
      <c r="BCT1" s="77"/>
      <c r="BCU1" s="77"/>
      <c r="BCV1" s="77"/>
      <c r="BCW1" s="77"/>
      <c r="BCX1" s="77"/>
      <c r="BCY1" s="77"/>
      <c r="BCZ1" s="77"/>
      <c r="BDA1" s="77" t="s">
        <v>5872</v>
      </c>
      <c r="BDB1" s="77"/>
      <c r="BDC1" s="77"/>
      <c r="BDD1" s="77"/>
      <c r="BDE1" s="77"/>
      <c r="BDF1" s="77"/>
      <c r="BDG1" s="77"/>
      <c r="BDH1" s="77"/>
      <c r="BDI1" s="77"/>
      <c r="BDJ1" s="77"/>
      <c r="BDK1" s="77"/>
      <c r="BDL1" s="77"/>
      <c r="BDM1" s="77"/>
      <c r="BDN1" s="77"/>
      <c r="BDO1" s="77"/>
      <c r="BDP1" s="77"/>
      <c r="BDQ1" s="77" t="s">
        <v>5872</v>
      </c>
      <c r="BDR1" s="77"/>
      <c r="BDS1" s="77"/>
      <c r="BDT1" s="77"/>
      <c r="BDU1" s="77"/>
      <c r="BDV1" s="77"/>
      <c r="BDW1" s="77"/>
      <c r="BDX1" s="77"/>
      <c r="BDY1" s="77"/>
      <c r="BDZ1" s="77"/>
      <c r="BEA1" s="77"/>
      <c r="BEB1" s="77"/>
      <c r="BEC1" s="77"/>
      <c r="BED1" s="77"/>
      <c r="BEE1" s="77"/>
      <c r="BEF1" s="77"/>
      <c r="BEG1" s="77" t="s">
        <v>5872</v>
      </c>
      <c r="BEH1" s="77"/>
      <c r="BEI1" s="77"/>
      <c r="BEJ1" s="77"/>
      <c r="BEK1" s="77"/>
      <c r="BEL1" s="77"/>
      <c r="BEM1" s="77"/>
      <c r="BEN1" s="77"/>
      <c r="BEO1" s="77"/>
      <c r="BEP1" s="77"/>
      <c r="BEQ1" s="77"/>
      <c r="BER1" s="77"/>
      <c r="BES1" s="77"/>
      <c r="BET1" s="77"/>
      <c r="BEU1" s="77"/>
      <c r="BEV1" s="77"/>
      <c r="BEW1" s="77" t="s">
        <v>5872</v>
      </c>
      <c r="BEX1" s="77"/>
      <c r="BEY1" s="77"/>
      <c r="BEZ1" s="77"/>
      <c r="BFA1" s="77"/>
      <c r="BFB1" s="77"/>
      <c r="BFC1" s="77"/>
      <c r="BFD1" s="77"/>
      <c r="BFE1" s="77"/>
      <c r="BFF1" s="77"/>
      <c r="BFG1" s="77"/>
      <c r="BFH1" s="77"/>
      <c r="BFI1" s="77"/>
      <c r="BFJ1" s="77"/>
      <c r="BFK1" s="77"/>
      <c r="BFL1" s="77"/>
      <c r="BFM1" s="77" t="s">
        <v>5872</v>
      </c>
      <c r="BFN1" s="77"/>
      <c r="BFO1" s="77"/>
      <c r="BFP1" s="77"/>
      <c r="BFQ1" s="77"/>
      <c r="BFR1" s="77"/>
      <c r="BFS1" s="77"/>
      <c r="BFT1" s="77"/>
      <c r="BFU1" s="77"/>
      <c r="BFV1" s="77"/>
      <c r="BFW1" s="77"/>
      <c r="BFX1" s="77"/>
      <c r="BFY1" s="77"/>
      <c r="BFZ1" s="77"/>
      <c r="BGA1" s="77"/>
      <c r="BGB1" s="77"/>
      <c r="BGC1" s="77" t="s">
        <v>5872</v>
      </c>
      <c r="BGD1" s="77"/>
      <c r="BGE1" s="77"/>
      <c r="BGF1" s="77"/>
      <c r="BGG1" s="77"/>
      <c r="BGH1" s="77"/>
      <c r="BGI1" s="77"/>
      <c r="BGJ1" s="77"/>
      <c r="BGK1" s="77"/>
      <c r="BGL1" s="77"/>
      <c r="BGM1" s="77"/>
      <c r="BGN1" s="77"/>
      <c r="BGO1" s="77"/>
      <c r="BGP1" s="77"/>
      <c r="BGQ1" s="77"/>
      <c r="BGR1" s="77"/>
      <c r="BGS1" s="77" t="s">
        <v>5872</v>
      </c>
      <c r="BGT1" s="77"/>
      <c r="BGU1" s="77"/>
      <c r="BGV1" s="77"/>
      <c r="BGW1" s="77"/>
      <c r="BGX1" s="77"/>
      <c r="BGY1" s="77"/>
      <c r="BGZ1" s="77"/>
      <c r="BHA1" s="77"/>
      <c r="BHB1" s="77"/>
      <c r="BHC1" s="77"/>
      <c r="BHD1" s="77"/>
      <c r="BHE1" s="77"/>
      <c r="BHF1" s="77"/>
      <c r="BHG1" s="77"/>
      <c r="BHH1" s="77"/>
      <c r="BHI1" s="77" t="s">
        <v>5872</v>
      </c>
      <c r="BHJ1" s="77"/>
      <c r="BHK1" s="77"/>
      <c r="BHL1" s="77"/>
      <c r="BHM1" s="77"/>
      <c r="BHN1" s="77"/>
      <c r="BHO1" s="77"/>
      <c r="BHP1" s="77"/>
      <c r="BHQ1" s="77"/>
      <c r="BHR1" s="77"/>
      <c r="BHS1" s="77"/>
      <c r="BHT1" s="77"/>
      <c r="BHU1" s="77"/>
      <c r="BHV1" s="77"/>
      <c r="BHW1" s="77"/>
      <c r="BHX1" s="77"/>
      <c r="BHY1" s="77" t="s">
        <v>5872</v>
      </c>
      <c r="BHZ1" s="77"/>
      <c r="BIA1" s="77"/>
      <c r="BIB1" s="77"/>
      <c r="BIC1" s="77"/>
      <c r="BID1" s="77"/>
      <c r="BIE1" s="77"/>
      <c r="BIF1" s="77"/>
      <c r="BIG1" s="77"/>
      <c r="BIH1" s="77"/>
      <c r="BII1" s="77"/>
      <c r="BIJ1" s="77"/>
      <c r="BIK1" s="77"/>
      <c r="BIL1" s="77"/>
      <c r="BIM1" s="77"/>
      <c r="BIN1" s="77"/>
      <c r="BIO1" s="77" t="s">
        <v>5872</v>
      </c>
      <c r="BIP1" s="77"/>
      <c r="BIQ1" s="77"/>
      <c r="BIR1" s="77"/>
      <c r="BIS1" s="77"/>
      <c r="BIT1" s="77"/>
      <c r="BIU1" s="77"/>
      <c r="BIV1" s="77"/>
      <c r="BIW1" s="77"/>
      <c r="BIX1" s="77"/>
      <c r="BIY1" s="77"/>
      <c r="BIZ1" s="77"/>
      <c r="BJA1" s="77"/>
      <c r="BJB1" s="77"/>
      <c r="BJC1" s="77"/>
      <c r="BJD1" s="77"/>
      <c r="BJE1" s="77" t="s">
        <v>5872</v>
      </c>
      <c r="BJF1" s="77"/>
      <c r="BJG1" s="77"/>
      <c r="BJH1" s="77"/>
      <c r="BJI1" s="77"/>
      <c r="BJJ1" s="77"/>
      <c r="BJK1" s="77"/>
      <c r="BJL1" s="77"/>
      <c r="BJM1" s="77"/>
      <c r="BJN1" s="77"/>
      <c r="BJO1" s="77"/>
      <c r="BJP1" s="77"/>
      <c r="BJQ1" s="77"/>
      <c r="BJR1" s="77"/>
      <c r="BJS1" s="77"/>
      <c r="BJT1" s="77"/>
      <c r="BJU1" s="77" t="s">
        <v>5872</v>
      </c>
      <c r="BJV1" s="77"/>
      <c r="BJW1" s="77"/>
      <c r="BJX1" s="77"/>
      <c r="BJY1" s="77"/>
      <c r="BJZ1" s="77"/>
      <c r="BKA1" s="77"/>
      <c r="BKB1" s="77"/>
      <c r="BKC1" s="77"/>
      <c r="BKD1" s="77"/>
      <c r="BKE1" s="77"/>
      <c r="BKF1" s="77"/>
      <c r="BKG1" s="77"/>
      <c r="BKH1" s="77"/>
      <c r="BKI1" s="77"/>
      <c r="BKJ1" s="77"/>
      <c r="BKK1" s="77" t="s">
        <v>5872</v>
      </c>
      <c r="BKL1" s="77"/>
      <c r="BKM1" s="77"/>
      <c r="BKN1" s="77"/>
      <c r="BKO1" s="77"/>
      <c r="BKP1" s="77"/>
      <c r="BKQ1" s="77"/>
      <c r="BKR1" s="77"/>
      <c r="BKS1" s="77"/>
      <c r="BKT1" s="77"/>
      <c r="BKU1" s="77"/>
      <c r="BKV1" s="77"/>
      <c r="BKW1" s="77"/>
      <c r="BKX1" s="77"/>
      <c r="BKY1" s="77"/>
      <c r="BKZ1" s="77"/>
      <c r="BLA1" s="77" t="s">
        <v>5872</v>
      </c>
      <c r="BLB1" s="77"/>
      <c r="BLC1" s="77"/>
      <c r="BLD1" s="77"/>
      <c r="BLE1" s="77"/>
      <c r="BLF1" s="77"/>
      <c r="BLG1" s="77"/>
      <c r="BLH1" s="77"/>
      <c r="BLI1" s="77"/>
      <c r="BLJ1" s="77"/>
      <c r="BLK1" s="77"/>
      <c r="BLL1" s="77"/>
      <c r="BLM1" s="77"/>
      <c r="BLN1" s="77"/>
      <c r="BLO1" s="77"/>
      <c r="BLP1" s="77"/>
      <c r="BLQ1" s="77" t="s">
        <v>5872</v>
      </c>
      <c r="BLR1" s="77"/>
      <c r="BLS1" s="77"/>
      <c r="BLT1" s="77"/>
      <c r="BLU1" s="77"/>
      <c r="BLV1" s="77"/>
      <c r="BLW1" s="77"/>
      <c r="BLX1" s="77"/>
      <c r="BLY1" s="77"/>
      <c r="BLZ1" s="77"/>
      <c r="BMA1" s="77"/>
      <c r="BMB1" s="77"/>
      <c r="BMC1" s="77"/>
      <c r="BMD1" s="77"/>
      <c r="BME1" s="77"/>
      <c r="BMF1" s="77"/>
      <c r="BMG1" s="77" t="s">
        <v>5872</v>
      </c>
      <c r="BMH1" s="77"/>
      <c r="BMI1" s="77"/>
      <c r="BMJ1" s="77"/>
      <c r="BMK1" s="77"/>
      <c r="BML1" s="77"/>
      <c r="BMM1" s="77"/>
      <c r="BMN1" s="77"/>
      <c r="BMO1" s="77"/>
      <c r="BMP1" s="77"/>
      <c r="BMQ1" s="77"/>
      <c r="BMR1" s="77"/>
      <c r="BMS1" s="77"/>
      <c r="BMT1" s="77"/>
      <c r="BMU1" s="77"/>
      <c r="BMV1" s="77"/>
      <c r="BMW1" s="77" t="s">
        <v>5872</v>
      </c>
      <c r="BMX1" s="77"/>
      <c r="BMY1" s="77"/>
      <c r="BMZ1" s="77"/>
      <c r="BNA1" s="77"/>
      <c r="BNB1" s="77"/>
      <c r="BNC1" s="77"/>
      <c r="BND1" s="77"/>
      <c r="BNE1" s="77"/>
      <c r="BNF1" s="77"/>
      <c r="BNG1" s="77"/>
      <c r="BNH1" s="77"/>
      <c r="BNI1" s="77"/>
      <c r="BNJ1" s="77"/>
      <c r="BNK1" s="77"/>
      <c r="BNL1" s="77"/>
      <c r="BNM1" s="77" t="s">
        <v>5872</v>
      </c>
      <c r="BNN1" s="77"/>
      <c r="BNO1" s="77"/>
      <c r="BNP1" s="77"/>
      <c r="BNQ1" s="77"/>
      <c r="BNR1" s="77"/>
      <c r="BNS1" s="77"/>
      <c r="BNT1" s="77"/>
      <c r="BNU1" s="77"/>
      <c r="BNV1" s="77"/>
      <c r="BNW1" s="77"/>
      <c r="BNX1" s="77"/>
      <c r="BNY1" s="77"/>
      <c r="BNZ1" s="77"/>
      <c r="BOA1" s="77"/>
      <c r="BOB1" s="77"/>
      <c r="BOC1" s="77" t="s">
        <v>5872</v>
      </c>
      <c r="BOD1" s="77"/>
      <c r="BOE1" s="77"/>
      <c r="BOF1" s="77"/>
      <c r="BOG1" s="77"/>
      <c r="BOH1" s="77"/>
      <c r="BOI1" s="77"/>
      <c r="BOJ1" s="77"/>
      <c r="BOK1" s="77"/>
      <c r="BOL1" s="77"/>
      <c r="BOM1" s="77"/>
      <c r="BON1" s="77"/>
      <c r="BOO1" s="77"/>
      <c r="BOP1" s="77"/>
      <c r="BOQ1" s="77"/>
      <c r="BOR1" s="77"/>
      <c r="BOS1" s="77" t="s">
        <v>5872</v>
      </c>
      <c r="BOT1" s="77"/>
      <c r="BOU1" s="77"/>
      <c r="BOV1" s="77"/>
      <c r="BOW1" s="77"/>
      <c r="BOX1" s="77"/>
      <c r="BOY1" s="77"/>
      <c r="BOZ1" s="77"/>
      <c r="BPA1" s="77"/>
      <c r="BPB1" s="77"/>
      <c r="BPC1" s="77"/>
      <c r="BPD1" s="77"/>
      <c r="BPE1" s="77"/>
      <c r="BPF1" s="77"/>
      <c r="BPG1" s="77"/>
      <c r="BPH1" s="77"/>
      <c r="BPI1" s="77" t="s">
        <v>5872</v>
      </c>
      <c r="BPJ1" s="77"/>
      <c r="BPK1" s="77"/>
      <c r="BPL1" s="77"/>
      <c r="BPM1" s="77"/>
      <c r="BPN1" s="77"/>
      <c r="BPO1" s="77"/>
      <c r="BPP1" s="77"/>
      <c r="BPQ1" s="77"/>
      <c r="BPR1" s="77"/>
      <c r="BPS1" s="77"/>
      <c r="BPT1" s="77"/>
      <c r="BPU1" s="77"/>
      <c r="BPV1" s="77"/>
      <c r="BPW1" s="77"/>
      <c r="BPX1" s="77"/>
      <c r="BPY1" s="77" t="s">
        <v>5872</v>
      </c>
      <c r="BPZ1" s="77"/>
      <c r="BQA1" s="77"/>
      <c r="BQB1" s="77"/>
      <c r="BQC1" s="77"/>
      <c r="BQD1" s="77"/>
      <c r="BQE1" s="77"/>
      <c r="BQF1" s="77"/>
      <c r="BQG1" s="77"/>
      <c r="BQH1" s="77"/>
      <c r="BQI1" s="77"/>
      <c r="BQJ1" s="77"/>
      <c r="BQK1" s="77"/>
      <c r="BQL1" s="77"/>
      <c r="BQM1" s="77"/>
      <c r="BQN1" s="77"/>
      <c r="BQO1" s="77" t="s">
        <v>5872</v>
      </c>
      <c r="BQP1" s="77"/>
      <c r="BQQ1" s="77"/>
      <c r="BQR1" s="77"/>
      <c r="BQS1" s="77"/>
      <c r="BQT1" s="77"/>
      <c r="BQU1" s="77"/>
      <c r="BQV1" s="77"/>
      <c r="BQW1" s="77"/>
      <c r="BQX1" s="77"/>
      <c r="BQY1" s="77"/>
      <c r="BQZ1" s="77"/>
      <c r="BRA1" s="77"/>
      <c r="BRB1" s="77"/>
      <c r="BRC1" s="77"/>
      <c r="BRD1" s="77"/>
      <c r="BRE1" s="77" t="s">
        <v>5872</v>
      </c>
      <c r="BRF1" s="77"/>
      <c r="BRG1" s="77"/>
      <c r="BRH1" s="77"/>
      <c r="BRI1" s="77"/>
      <c r="BRJ1" s="77"/>
      <c r="BRK1" s="77"/>
      <c r="BRL1" s="77"/>
      <c r="BRM1" s="77"/>
      <c r="BRN1" s="77"/>
      <c r="BRO1" s="77"/>
      <c r="BRP1" s="77"/>
      <c r="BRQ1" s="77"/>
      <c r="BRR1" s="77"/>
      <c r="BRS1" s="77"/>
      <c r="BRT1" s="77"/>
      <c r="BRU1" s="77" t="s">
        <v>5872</v>
      </c>
      <c r="BRV1" s="77"/>
      <c r="BRW1" s="77"/>
      <c r="BRX1" s="77"/>
      <c r="BRY1" s="77"/>
      <c r="BRZ1" s="77"/>
      <c r="BSA1" s="77"/>
      <c r="BSB1" s="77"/>
      <c r="BSC1" s="77"/>
      <c r="BSD1" s="77"/>
      <c r="BSE1" s="77"/>
      <c r="BSF1" s="77"/>
      <c r="BSG1" s="77"/>
      <c r="BSH1" s="77"/>
      <c r="BSI1" s="77"/>
      <c r="BSJ1" s="77"/>
      <c r="BSK1" s="77" t="s">
        <v>5872</v>
      </c>
      <c r="BSL1" s="77"/>
      <c r="BSM1" s="77"/>
      <c r="BSN1" s="77"/>
      <c r="BSO1" s="77"/>
      <c r="BSP1" s="77"/>
      <c r="BSQ1" s="77"/>
      <c r="BSR1" s="77"/>
      <c r="BSS1" s="77"/>
      <c r="BST1" s="77"/>
      <c r="BSU1" s="77"/>
      <c r="BSV1" s="77"/>
      <c r="BSW1" s="77"/>
      <c r="BSX1" s="77"/>
      <c r="BSY1" s="77"/>
      <c r="BSZ1" s="77"/>
      <c r="BTA1" s="77" t="s">
        <v>5872</v>
      </c>
      <c r="BTB1" s="77"/>
      <c r="BTC1" s="77"/>
      <c r="BTD1" s="77"/>
      <c r="BTE1" s="77"/>
      <c r="BTF1" s="77"/>
      <c r="BTG1" s="77"/>
      <c r="BTH1" s="77"/>
      <c r="BTI1" s="77"/>
      <c r="BTJ1" s="77"/>
      <c r="BTK1" s="77"/>
      <c r="BTL1" s="77"/>
      <c r="BTM1" s="77"/>
      <c r="BTN1" s="77"/>
      <c r="BTO1" s="77"/>
      <c r="BTP1" s="77"/>
      <c r="BTQ1" s="77" t="s">
        <v>5872</v>
      </c>
      <c r="BTR1" s="77"/>
      <c r="BTS1" s="77"/>
      <c r="BTT1" s="77"/>
      <c r="BTU1" s="77"/>
      <c r="BTV1" s="77"/>
      <c r="BTW1" s="77"/>
      <c r="BTX1" s="77"/>
      <c r="BTY1" s="77"/>
      <c r="BTZ1" s="77"/>
      <c r="BUA1" s="77"/>
      <c r="BUB1" s="77"/>
      <c r="BUC1" s="77"/>
      <c r="BUD1" s="77"/>
      <c r="BUE1" s="77"/>
      <c r="BUF1" s="77"/>
      <c r="BUG1" s="77" t="s">
        <v>5872</v>
      </c>
      <c r="BUH1" s="77"/>
      <c r="BUI1" s="77"/>
      <c r="BUJ1" s="77"/>
      <c r="BUK1" s="77"/>
      <c r="BUL1" s="77"/>
      <c r="BUM1" s="77"/>
      <c r="BUN1" s="77"/>
      <c r="BUO1" s="77"/>
      <c r="BUP1" s="77"/>
      <c r="BUQ1" s="77"/>
      <c r="BUR1" s="77"/>
      <c r="BUS1" s="77"/>
      <c r="BUT1" s="77"/>
      <c r="BUU1" s="77"/>
      <c r="BUV1" s="77"/>
      <c r="BUW1" s="77" t="s">
        <v>5872</v>
      </c>
      <c r="BUX1" s="77"/>
      <c r="BUY1" s="77"/>
      <c r="BUZ1" s="77"/>
      <c r="BVA1" s="77"/>
      <c r="BVB1" s="77"/>
      <c r="BVC1" s="77"/>
      <c r="BVD1" s="77"/>
      <c r="BVE1" s="77"/>
      <c r="BVF1" s="77"/>
      <c r="BVG1" s="77"/>
      <c r="BVH1" s="77"/>
      <c r="BVI1" s="77"/>
      <c r="BVJ1" s="77"/>
      <c r="BVK1" s="77"/>
      <c r="BVL1" s="77"/>
      <c r="BVM1" s="77" t="s">
        <v>5872</v>
      </c>
      <c r="BVN1" s="77"/>
      <c r="BVO1" s="77"/>
      <c r="BVP1" s="77"/>
      <c r="BVQ1" s="77"/>
      <c r="BVR1" s="77"/>
      <c r="BVS1" s="77"/>
      <c r="BVT1" s="77"/>
      <c r="BVU1" s="77"/>
      <c r="BVV1" s="77"/>
      <c r="BVW1" s="77"/>
      <c r="BVX1" s="77"/>
      <c r="BVY1" s="77"/>
      <c r="BVZ1" s="77"/>
      <c r="BWA1" s="77"/>
      <c r="BWB1" s="77"/>
      <c r="BWC1" s="77" t="s">
        <v>5872</v>
      </c>
      <c r="BWD1" s="77"/>
      <c r="BWE1" s="77"/>
      <c r="BWF1" s="77"/>
      <c r="BWG1" s="77"/>
      <c r="BWH1" s="77"/>
      <c r="BWI1" s="77"/>
      <c r="BWJ1" s="77"/>
      <c r="BWK1" s="77"/>
      <c r="BWL1" s="77"/>
      <c r="BWM1" s="77"/>
      <c r="BWN1" s="77"/>
      <c r="BWO1" s="77"/>
      <c r="BWP1" s="77"/>
      <c r="BWQ1" s="77"/>
      <c r="BWR1" s="77"/>
      <c r="BWS1" s="77" t="s">
        <v>5872</v>
      </c>
      <c r="BWT1" s="77"/>
      <c r="BWU1" s="77"/>
      <c r="BWV1" s="77"/>
      <c r="BWW1" s="77"/>
      <c r="BWX1" s="77"/>
      <c r="BWY1" s="77"/>
      <c r="BWZ1" s="77"/>
      <c r="BXA1" s="77"/>
      <c r="BXB1" s="77"/>
      <c r="BXC1" s="77"/>
      <c r="BXD1" s="77"/>
      <c r="BXE1" s="77"/>
      <c r="BXF1" s="77"/>
      <c r="BXG1" s="77"/>
      <c r="BXH1" s="77"/>
      <c r="BXI1" s="77" t="s">
        <v>5872</v>
      </c>
      <c r="BXJ1" s="77"/>
      <c r="BXK1" s="77"/>
      <c r="BXL1" s="77"/>
      <c r="BXM1" s="77"/>
      <c r="BXN1" s="77"/>
      <c r="BXO1" s="77"/>
      <c r="BXP1" s="77"/>
      <c r="BXQ1" s="77"/>
      <c r="BXR1" s="77"/>
      <c r="BXS1" s="77"/>
      <c r="BXT1" s="77"/>
      <c r="BXU1" s="77"/>
      <c r="BXV1" s="77"/>
      <c r="BXW1" s="77"/>
      <c r="BXX1" s="77"/>
      <c r="BXY1" s="77" t="s">
        <v>5872</v>
      </c>
      <c r="BXZ1" s="77"/>
      <c r="BYA1" s="77"/>
      <c r="BYB1" s="77"/>
      <c r="BYC1" s="77"/>
      <c r="BYD1" s="77"/>
      <c r="BYE1" s="77"/>
      <c r="BYF1" s="77"/>
      <c r="BYG1" s="77"/>
      <c r="BYH1" s="77"/>
      <c r="BYI1" s="77"/>
      <c r="BYJ1" s="77"/>
      <c r="BYK1" s="77"/>
      <c r="BYL1" s="77"/>
      <c r="BYM1" s="77"/>
      <c r="BYN1" s="77"/>
      <c r="BYO1" s="77" t="s">
        <v>5872</v>
      </c>
      <c r="BYP1" s="77"/>
      <c r="BYQ1" s="77"/>
      <c r="BYR1" s="77"/>
      <c r="BYS1" s="77"/>
      <c r="BYT1" s="77"/>
      <c r="BYU1" s="77"/>
      <c r="BYV1" s="77"/>
      <c r="BYW1" s="77"/>
      <c r="BYX1" s="77"/>
      <c r="BYY1" s="77"/>
      <c r="BYZ1" s="77"/>
      <c r="BZA1" s="77"/>
      <c r="BZB1" s="77"/>
      <c r="BZC1" s="77"/>
      <c r="BZD1" s="77"/>
      <c r="BZE1" s="77" t="s">
        <v>5872</v>
      </c>
      <c r="BZF1" s="77"/>
      <c r="BZG1" s="77"/>
      <c r="BZH1" s="77"/>
      <c r="BZI1" s="77"/>
      <c r="BZJ1" s="77"/>
      <c r="BZK1" s="77"/>
      <c r="BZL1" s="77"/>
      <c r="BZM1" s="77"/>
      <c r="BZN1" s="77"/>
      <c r="BZO1" s="77"/>
      <c r="BZP1" s="77"/>
      <c r="BZQ1" s="77"/>
      <c r="BZR1" s="77"/>
      <c r="BZS1" s="77"/>
      <c r="BZT1" s="77"/>
      <c r="BZU1" s="77" t="s">
        <v>5872</v>
      </c>
      <c r="BZV1" s="77"/>
      <c r="BZW1" s="77"/>
      <c r="BZX1" s="77"/>
      <c r="BZY1" s="77"/>
      <c r="BZZ1" s="77"/>
      <c r="CAA1" s="77"/>
      <c r="CAB1" s="77"/>
      <c r="CAC1" s="77"/>
      <c r="CAD1" s="77"/>
      <c r="CAE1" s="77"/>
      <c r="CAF1" s="77"/>
      <c r="CAG1" s="77"/>
      <c r="CAH1" s="77"/>
      <c r="CAI1" s="77"/>
      <c r="CAJ1" s="77"/>
      <c r="CAK1" s="77" t="s">
        <v>5872</v>
      </c>
      <c r="CAL1" s="77"/>
      <c r="CAM1" s="77"/>
      <c r="CAN1" s="77"/>
      <c r="CAO1" s="77"/>
      <c r="CAP1" s="77"/>
      <c r="CAQ1" s="77"/>
      <c r="CAR1" s="77"/>
      <c r="CAS1" s="77"/>
      <c r="CAT1" s="77"/>
      <c r="CAU1" s="77"/>
      <c r="CAV1" s="77"/>
      <c r="CAW1" s="77"/>
      <c r="CAX1" s="77"/>
      <c r="CAY1" s="77"/>
      <c r="CAZ1" s="77"/>
      <c r="CBA1" s="77" t="s">
        <v>5872</v>
      </c>
      <c r="CBB1" s="77"/>
      <c r="CBC1" s="77"/>
      <c r="CBD1" s="77"/>
      <c r="CBE1" s="77"/>
      <c r="CBF1" s="77"/>
      <c r="CBG1" s="77"/>
      <c r="CBH1" s="77"/>
      <c r="CBI1" s="77"/>
      <c r="CBJ1" s="77"/>
      <c r="CBK1" s="77"/>
      <c r="CBL1" s="77"/>
      <c r="CBM1" s="77"/>
      <c r="CBN1" s="77"/>
      <c r="CBO1" s="77"/>
      <c r="CBP1" s="77"/>
      <c r="CBQ1" s="77" t="s">
        <v>5872</v>
      </c>
      <c r="CBR1" s="77"/>
      <c r="CBS1" s="77"/>
      <c r="CBT1" s="77"/>
      <c r="CBU1" s="77"/>
      <c r="CBV1" s="77"/>
      <c r="CBW1" s="77"/>
      <c r="CBX1" s="77"/>
      <c r="CBY1" s="77"/>
      <c r="CBZ1" s="77"/>
      <c r="CCA1" s="77"/>
      <c r="CCB1" s="77"/>
      <c r="CCC1" s="77"/>
      <c r="CCD1" s="77"/>
      <c r="CCE1" s="77"/>
      <c r="CCF1" s="77"/>
      <c r="CCG1" s="77" t="s">
        <v>5872</v>
      </c>
      <c r="CCH1" s="77"/>
      <c r="CCI1" s="77"/>
      <c r="CCJ1" s="77"/>
      <c r="CCK1" s="77"/>
      <c r="CCL1" s="77"/>
      <c r="CCM1" s="77"/>
      <c r="CCN1" s="77"/>
      <c r="CCO1" s="77"/>
      <c r="CCP1" s="77"/>
      <c r="CCQ1" s="77"/>
      <c r="CCR1" s="77"/>
      <c r="CCS1" s="77"/>
      <c r="CCT1" s="77"/>
      <c r="CCU1" s="77"/>
      <c r="CCV1" s="77"/>
      <c r="CCW1" s="77" t="s">
        <v>5872</v>
      </c>
      <c r="CCX1" s="77"/>
      <c r="CCY1" s="77"/>
      <c r="CCZ1" s="77"/>
      <c r="CDA1" s="77"/>
      <c r="CDB1" s="77"/>
      <c r="CDC1" s="77"/>
      <c r="CDD1" s="77"/>
      <c r="CDE1" s="77"/>
      <c r="CDF1" s="77"/>
      <c r="CDG1" s="77"/>
      <c r="CDH1" s="77"/>
      <c r="CDI1" s="77"/>
      <c r="CDJ1" s="77"/>
      <c r="CDK1" s="77"/>
      <c r="CDL1" s="77"/>
      <c r="CDM1" s="77" t="s">
        <v>5872</v>
      </c>
      <c r="CDN1" s="77"/>
      <c r="CDO1" s="77"/>
      <c r="CDP1" s="77"/>
      <c r="CDQ1" s="77"/>
      <c r="CDR1" s="77"/>
      <c r="CDS1" s="77"/>
      <c r="CDT1" s="77"/>
      <c r="CDU1" s="77"/>
      <c r="CDV1" s="77"/>
      <c r="CDW1" s="77"/>
      <c r="CDX1" s="77"/>
      <c r="CDY1" s="77"/>
      <c r="CDZ1" s="77"/>
      <c r="CEA1" s="77"/>
      <c r="CEB1" s="77"/>
      <c r="CEC1" s="77" t="s">
        <v>5872</v>
      </c>
      <c r="CED1" s="77"/>
      <c r="CEE1" s="77"/>
      <c r="CEF1" s="77"/>
      <c r="CEG1" s="77"/>
      <c r="CEH1" s="77"/>
      <c r="CEI1" s="77"/>
      <c r="CEJ1" s="77"/>
      <c r="CEK1" s="77"/>
      <c r="CEL1" s="77"/>
      <c r="CEM1" s="77"/>
      <c r="CEN1" s="77"/>
      <c r="CEO1" s="77"/>
      <c r="CEP1" s="77"/>
      <c r="CEQ1" s="77"/>
      <c r="CER1" s="77"/>
      <c r="CES1" s="77" t="s">
        <v>5872</v>
      </c>
      <c r="CET1" s="77"/>
      <c r="CEU1" s="77"/>
      <c r="CEV1" s="77"/>
      <c r="CEW1" s="77"/>
      <c r="CEX1" s="77"/>
      <c r="CEY1" s="77"/>
      <c r="CEZ1" s="77"/>
      <c r="CFA1" s="77"/>
      <c r="CFB1" s="77"/>
      <c r="CFC1" s="77"/>
      <c r="CFD1" s="77"/>
      <c r="CFE1" s="77"/>
      <c r="CFF1" s="77"/>
      <c r="CFG1" s="77"/>
      <c r="CFH1" s="77"/>
      <c r="CFI1" s="77" t="s">
        <v>5872</v>
      </c>
      <c r="CFJ1" s="77"/>
      <c r="CFK1" s="77"/>
      <c r="CFL1" s="77"/>
      <c r="CFM1" s="77"/>
      <c r="CFN1" s="77"/>
      <c r="CFO1" s="77"/>
      <c r="CFP1" s="77"/>
      <c r="CFQ1" s="77"/>
      <c r="CFR1" s="77"/>
      <c r="CFS1" s="77"/>
      <c r="CFT1" s="77"/>
      <c r="CFU1" s="77"/>
      <c r="CFV1" s="77"/>
      <c r="CFW1" s="77"/>
      <c r="CFX1" s="77"/>
      <c r="CFY1" s="77" t="s">
        <v>5872</v>
      </c>
      <c r="CFZ1" s="77"/>
      <c r="CGA1" s="77"/>
      <c r="CGB1" s="77"/>
      <c r="CGC1" s="77"/>
      <c r="CGD1" s="77"/>
      <c r="CGE1" s="77"/>
      <c r="CGF1" s="77"/>
      <c r="CGG1" s="77"/>
      <c r="CGH1" s="77"/>
      <c r="CGI1" s="77"/>
      <c r="CGJ1" s="77"/>
      <c r="CGK1" s="77"/>
      <c r="CGL1" s="77"/>
      <c r="CGM1" s="77"/>
      <c r="CGN1" s="77"/>
      <c r="CGO1" s="77" t="s">
        <v>5872</v>
      </c>
      <c r="CGP1" s="77"/>
      <c r="CGQ1" s="77"/>
      <c r="CGR1" s="77"/>
      <c r="CGS1" s="77"/>
      <c r="CGT1" s="77"/>
      <c r="CGU1" s="77"/>
      <c r="CGV1" s="77"/>
      <c r="CGW1" s="77"/>
      <c r="CGX1" s="77"/>
      <c r="CGY1" s="77"/>
      <c r="CGZ1" s="77"/>
      <c r="CHA1" s="77"/>
      <c r="CHB1" s="77"/>
      <c r="CHC1" s="77"/>
      <c r="CHD1" s="77"/>
      <c r="CHE1" s="77" t="s">
        <v>5872</v>
      </c>
      <c r="CHF1" s="77"/>
      <c r="CHG1" s="77"/>
      <c r="CHH1" s="77"/>
      <c r="CHI1" s="77"/>
      <c r="CHJ1" s="77"/>
      <c r="CHK1" s="77"/>
      <c r="CHL1" s="77"/>
      <c r="CHM1" s="77"/>
      <c r="CHN1" s="77"/>
      <c r="CHO1" s="77"/>
      <c r="CHP1" s="77"/>
      <c r="CHQ1" s="77"/>
      <c r="CHR1" s="77"/>
      <c r="CHS1" s="77"/>
      <c r="CHT1" s="77"/>
      <c r="CHU1" s="77" t="s">
        <v>5872</v>
      </c>
      <c r="CHV1" s="77"/>
      <c r="CHW1" s="77"/>
      <c r="CHX1" s="77"/>
      <c r="CHY1" s="77"/>
      <c r="CHZ1" s="77"/>
      <c r="CIA1" s="77"/>
      <c r="CIB1" s="77"/>
      <c r="CIC1" s="77"/>
      <c r="CID1" s="77"/>
      <c r="CIE1" s="77"/>
      <c r="CIF1" s="77"/>
      <c r="CIG1" s="77"/>
      <c r="CIH1" s="77"/>
      <c r="CII1" s="77"/>
      <c r="CIJ1" s="77"/>
      <c r="CIK1" s="77" t="s">
        <v>5872</v>
      </c>
      <c r="CIL1" s="77"/>
      <c r="CIM1" s="77"/>
      <c r="CIN1" s="77"/>
      <c r="CIO1" s="77"/>
      <c r="CIP1" s="77"/>
      <c r="CIQ1" s="77"/>
      <c r="CIR1" s="77"/>
      <c r="CIS1" s="77"/>
      <c r="CIT1" s="77"/>
      <c r="CIU1" s="77"/>
      <c r="CIV1" s="77"/>
      <c r="CIW1" s="77"/>
      <c r="CIX1" s="77"/>
      <c r="CIY1" s="77"/>
      <c r="CIZ1" s="77"/>
      <c r="CJA1" s="77" t="s">
        <v>5872</v>
      </c>
      <c r="CJB1" s="77"/>
      <c r="CJC1" s="77"/>
      <c r="CJD1" s="77"/>
      <c r="CJE1" s="77"/>
      <c r="CJF1" s="77"/>
      <c r="CJG1" s="77"/>
      <c r="CJH1" s="77"/>
      <c r="CJI1" s="77"/>
      <c r="CJJ1" s="77"/>
      <c r="CJK1" s="77"/>
      <c r="CJL1" s="77"/>
      <c r="CJM1" s="77"/>
      <c r="CJN1" s="77"/>
      <c r="CJO1" s="77"/>
      <c r="CJP1" s="77"/>
      <c r="CJQ1" s="77" t="s">
        <v>5872</v>
      </c>
      <c r="CJR1" s="77"/>
      <c r="CJS1" s="77"/>
      <c r="CJT1" s="77"/>
      <c r="CJU1" s="77"/>
      <c r="CJV1" s="77"/>
      <c r="CJW1" s="77"/>
      <c r="CJX1" s="77"/>
      <c r="CJY1" s="77"/>
      <c r="CJZ1" s="77"/>
      <c r="CKA1" s="77"/>
      <c r="CKB1" s="77"/>
      <c r="CKC1" s="77"/>
      <c r="CKD1" s="77"/>
      <c r="CKE1" s="77"/>
      <c r="CKF1" s="77"/>
      <c r="CKG1" s="77" t="s">
        <v>5872</v>
      </c>
      <c r="CKH1" s="77"/>
      <c r="CKI1" s="77"/>
      <c r="CKJ1" s="77"/>
      <c r="CKK1" s="77"/>
      <c r="CKL1" s="77"/>
      <c r="CKM1" s="77"/>
      <c r="CKN1" s="77"/>
      <c r="CKO1" s="77"/>
      <c r="CKP1" s="77"/>
      <c r="CKQ1" s="77"/>
      <c r="CKR1" s="77"/>
      <c r="CKS1" s="77"/>
      <c r="CKT1" s="77"/>
      <c r="CKU1" s="77"/>
      <c r="CKV1" s="77"/>
      <c r="CKW1" s="77" t="s">
        <v>5872</v>
      </c>
      <c r="CKX1" s="77"/>
      <c r="CKY1" s="77"/>
      <c r="CKZ1" s="77"/>
      <c r="CLA1" s="77"/>
      <c r="CLB1" s="77"/>
      <c r="CLC1" s="77"/>
      <c r="CLD1" s="77"/>
      <c r="CLE1" s="77"/>
      <c r="CLF1" s="77"/>
      <c r="CLG1" s="77"/>
      <c r="CLH1" s="77"/>
      <c r="CLI1" s="77"/>
      <c r="CLJ1" s="77"/>
      <c r="CLK1" s="77"/>
      <c r="CLL1" s="77"/>
      <c r="CLM1" s="77" t="s">
        <v>5872</v>
      </c>
      <c r="CLN1" s="77"/>
      <c r="CLO1" s="77"/>
      <c r="CLP1" s="77"/>
      <c r="CLQ1" s="77"/>
      <c r="CLR1" s="77"/>
      <c r="CLS1" s="77"/>
      <c r="CLT1" s="77"/>
      <c r="CLU1" s="77"/>
      <c r="CLV1" s="77"/>
      <c r="CLW1" s="77"/>
      <c r="CLX1" s="77"/>
      <c r="CLY1" s="77"/>
      <c r="CLZ1" s="77"/>
      <c r="CMA1" s="77"/>
      <c r="CMB1" s="77"/>
      <c r="CMC1" s="77" t="s">
        <v>5872</v>
      </c>
      <c r="CMD1" s="77"/>
      <c r="CME1" s="77"/>
      <c r="CMF1" s="77"/>
      <c r="CMG1" s="77"/>
      <c r="CMH1" s="77"/>
      <c r="CMI1" s="77"/>
      <c r="CMJ1" s="77"/>
      <c r="CMK1" s="77"/>
      <c r="CML1" s="77"/>
      <c r="CMM1" s="77"/>
      <c r="CMN1" s="77"/>
      <c r="CMO1" s="77"/>
      <c r="CMP1" s="77"/>
      <c r="CMQ1" s="77"/>
      <c r="CMR1" s="77"/>
      <c r="CMS1" s="77" t="s">
        <v>5872</v>
      </c>
      <c r="CMT1" s="77"/>
      <c r="CMU1" s="77"/>
      <c r="CMV1" s="77"/>
      <c r="CMW1" s="77"/>
      <c r="CMX1" s="77"/>
      <c r="CMY1" s="77"/>
      <c r="CMZ1" s="77"/>
      <c r="CNA1" s="77"/>
      <c r="CNB1" s="77"/>
      <c r="CNC1" s="77"/>
      <c r="CND1" s="77"/>
      <c r="CNE1" s="77"/>
      <c r="CNF1" s="77"/>
      <c r="CNG1" s="77"/>
      <c r="CNH1" s="77"/>
      <c r="CNI1" s="77" t="s">
        <v>5872</v>
      </c>
      <c r="CNJ1" s="77"/>
      <c r="CNK1" s="77"/>
      <c r="CNL1" s="77"/>
      <c r="CNM1" s="77"/>
      <c r="CNN1" s="77"/>
      <c r="CNO1" s="77"/>
      <c r="CNP1" s="77"/>
      <c r="CNQ1" s="77"/>
      <c r="CNR1" s="77"/>
      <c r="CNS1" s="77"/>
      <c r="CNT1" s="77"/>
      <c r="CNU1" s="77"/>
      <c r="CNV1" s="77"/>
      <c r="CNW1" s="77"/>
      <c r="CNX1" s="77"/>
      <c r="CNY1" s="77" t="s">
        <v>5872</v>
      </c>
      <c r="CNZ1" s="77"/>
      <c r="COA1" s="77"/>
      <c r="COB1" s="77"/>
      <c r="COC1" s="77"/>
      <c r="COD1" s="77"/>
      <c r="COE1" s="77"/>
      <c r="COF1" s="77"/>
      <c r="COG1" s="77"/>
      <c r="COH1" s="77"/>
      <c r="COI1" s="77"/>
      <c r="COJ1" s="77"/>
      <c r="COK1" s="77"/>
      <c r="COL1" s="77"/>
      <c r="COM1" s="77"/>
      <c r="CON1" s="77"/>
      <c r="COO1" s="77" t="s">
        <v>5872</v>
      </c>
      <c r="COP1" s="77"/>
      <c r="COQ1" s="77"/>
      <c r="COR1" s="77"/>
      <c r="COS1" s="77"/>
      <c r="COT1" s="77"/>
      <c r="COU1" s="77"/>
      <c r="COV1" s="77"/>
      <c r="COW1" s="77"/>
      <c r="COX1" s="77"/>
      <c r="COY1" s="77"/>
      <c r="COZ1" s="77"/>
      <c r="CPA1" s="77"/>
      <c r="CPB1" s="77"/>
      <c r="CPC1" s="77"/>
      <c r="CPD1" s="77"/>
      <c r="CPE1" s="77" t="s">
        <v>5872</v>
      </c>
      <c r="CPF1" s="77"/>
      <c r="CPG1" s="77"/>
      <c r="CPH1" s="77"/>
      <c r="CPI1" s="77"/>
      <c r="CPJ1" s="77"/>
      <c r="CPK1" s="77"/>
      <c r="CPL1" s="77"/>
      <c r="CPM1" s="77"/>
      <c r="CPN1" s="77"/>
      <c r="CPO1" s="77"/>
      <c r="CPP1" s="77"/>
      <c r="CPQ1" s="77"/>
      <c r="CPR1" s="77"/>
      <c r="CPS1" s="77"/>
      <c r="CPT1" s="77"/>
      <c r="CPU1" s="77" t="s">
        <v>5872</v>
      </c>
      <c r="CPV1" s="77"/>
      <c r="CPW1" s="77"/>
      <c r="CPX1" s="77"/>
      <c r="CPY1" s="77"/>
      <c r="CPZ1" s="77"/>
      <c r="CQA1" s="77"/>
      <c r="CQB1" s="77"/>
      <c r="CQC1" s="77"/>
      <c r="CQD1" s="77"/>
      <c r="CQE1" s="77"/>
      <c r="CQF1" s="77"/>
      <c r="CQG1" s="77"/>
      <c r="CQH1" s="77"/>
      <c r="CQI1" s="77"/>
      <c r="CQJ1" s="77"/>
      <c r="CQK1" s="77" t="s">
        <v>5872</v>
      </c>
      <c r="CQL1" s="77"/>
      <c r="CQM1" s="77"/>
      <c r="CQN1" s="77"/>
      <c r="CQO1" s="77"/>
      <c r="CQP1" s="77"/>
      <c r="CQQ1" s="77"/>
      <c r="CQR1" s="77"/>
      <c r="CQS1" s="77"/>
      <c r="CQT1" s="77"/>
      <c r="CQU1" s="77"/>
      <c r="CQV1" s="77"/>
      <c r="CQW1" s="77"/>
      <c r="CQX1" s="77"/>
      <c r="CQY1" s="77"/>
      <c r="CQZ1" s="77"/>
      <c r="CRA1" s="77" t="s">
        <v>5872</v>
      </c>
      <c r="CRB1" s="77"/>
      <c r="CRC1" s="77"/>
      <c r="CRD1" s="77"/>
      <c r="CRE1" s="77"/>
      <c r="CRF1" s="77"/>
      <c r="CRG1" s="77"/>
      <c r="CRH1" s="77"/>
      <c r="CRI1" s="77"/>
      <c r="CRJ1" s="77"/>
      <c r="CRK1" s="77"/>
      <c r="CRL1" s="77"/>
      <c r="CRM1" s="77"/>
      <c r="CRN1" s="77"/>
      <c r="CRO1" s="77"/>
      <c r="CRP1" s="77"/>
      <c r="CRQ1" s="77" t="s">
        <v>5872</v>
      </c>
      <c r="CRR1" s="77"/>
      <c r="CRS1" s="77"/>
      <c r="CRT1" s="77"/>
      <c r="CRU1" s="77"/>
      <c r="CRV1" s="77"/>
      <c r="CRW1" s="77"/>
      <c r="CRX1" s="77"/>
      <c r="CRY1" s="77"/>
      <c r="CRZ1" s="77"/>
      <c r="CSA1" s="77"/>
      <c r="CSB1" s="77"/>
      <c r="CSC1" s="77"/>
      <c r="CSD1" s="77"/>
      <c r="CSE1" s="77"/>
      <c r="CSF1" s="77"/>
      <c r="CSG1" s="77" t="s">
        <v>5872</v>
      </c>
      <c r="CSH1" s="77"/>
      <c r="CSI1" s="77"/>
      <c r="CSJ1" s="77"/>
      <c r="CSK1" s="77"/>
      <c r="CSL1" s="77"/>
      <c r="CSM1" s="77"/>
      <c r="CSN1" s="77"/>
      <c r="CSO1" s="77"/>
      <c r="CSP1" s="77"/>
      <c r="CSQ1" s="77"/>
      <c r="CSR1" s="77"/>
      <c r="CSS1" s="77"/>
      <c r="CST1" s="77"/>
      <c r="CSU1" s="77"/>
      <c r="CSV1" s="77"/>
      <c r="CSW1" s="77" t="s">
        <v>5872</v>
      </c>
      <c r="CSX1" s="77"/>
      <c r="CSY1" s="77"/>
      <c r="CSZ1" s="77"/>
      <c r="CTA1" s="77"/>
      <c r="CTB1" s="77"/>
      <c r="CTC1" s="77"/>
      <c r="CTD1" s="77"/>
      <c r="CTE1" s="77"/>
      <c r="CTF1" s="77"/>
      <c r="CTG1" s="77"/>
      <c r="CTH1" s="77"/>
      <c r="CTI1" s="77"/>
      <c r="CTJ1" s="77"/>
      <c r="CTK1" s="77"/>
      <c r="CTL1" s="77"/>
      <c r="CTM1" s="77" t="s">
        <v>5872</v>
      </c>
      <c r="CTN1" s="77"/>
      <c r="CTO1" s="77"/>
      <c r="CTP1" s="77"/>
      <c r="CTQ1" s="77"/>
      <c r="CTR1" s="77"/>
      <c r="CTS1" s="77"/>
      <c r="CTT1" s="77"/>
      <c r="CTU1" s="77"/>
      <c r="CTV1" s="77"/>
      <c r="CTW1" s="77"/>
      <c r="CTX1" s="77"/>
      <c r="CTY1" s="77"/>
      <c r="CTZ1" s="77"/>
      <c r="CUA1" s="77"/>
      <c r="CUB1" s="77"/>
      <c r="CUC1" s="77" t="s">
        <v>5872</v>
      </c>
      <c r="CUD1" s="77"/>
      <c r="CUE1" s="77"/>
      <c r="CUF1" s="77"/>
      <c r="CUG1" s="77"/>
      <c r="CUH1" s="77"/>
      <c r="CUI1" s="77"/>
      <c r="CUJ1" s="77"/>
      <c r="CUK1" s="77"/>
      <c r="CUL1" s="77"/>
      <c r="CUM1" s="77"/>
      <c r="CUN1" s="77"/>
      <c r="CUO1" s="77"/>
      <c r="CUP1" s="77"/>
      <c r="CUQ1" s="77"/>
      <c r="CUR1" s="77"/>
      <c r="CUS1" s="77" t="s">
        <v>5872</v>
      </c>
      <c r="CUT1" s="77"/>
      <c r="CUU1" s="77"/>
      <c r="CUV1" s="77"/>
      <c r="CUW1" s="77"/>
      <c r="CUX1" s="77"/>
      <c r="CUY1" s="77"/>
      <c r="CUZ1" s="77"/>
      <c r="CVA1" s="77"/>
      <c r="CVB1" s="77"/>
      <c r="CVC1" s="77"/>
      <c r="CVD1" s="77"/>
      <c r="CVE1" s="77"/>
      <c r="CVF1" s="77"/>
      <c r="CVG1" s="77"/>
      <c r="CVH1" s="77"/>
      <c r="CVI1" s="77" t="s">
        <v>5872</v>
      </c>
      <c r="CVJ1" s="77"/>
      <c r="CVK1" s="77"/>
      <c r="CVL1" s="77"/>
      <c r="CVM1" s="77"/>
      <c r="CVN1" s="77"/>
      <c r="CVO1" s="77"/>
      <c r="CVP1" s="77"/>
      <c r="CVQ1" s="77"/>
      <c r="CVR1" s="77"/>
      <c r="CVS1" s="77"/>
      <c r="CVT1" s="77"/>
      <c r="CVU1" s="77"/>
      <c r="CVV1" s="77"/>
      <c r="CVW1" s="77"/>
      <c r="CVX1" s="77"/>
      <c r="CVY1" s="77" t="s">
        <v>5872</v>
      </c>
      <c r="CVZ1" s="77"/>
      <c r="CWA1" s="77"/>
      <c r="CWB1" s="77"/>
      <c r="CWC1" s="77"/>
      <c r="CWD1" s="77"/>
      <c r="CWE1" s="77"/>
      <c r="CWF1" s="77"/>
      <c r="CWG1" s="77"/>
      <c r="CWH1" s="77"/>
      <c r="CWI1" s="77"/>
      <c r="CWJ1" s="77"/>
      <c r="CWK1" s="77"/>
      <c r="CWL1" s="77"/>
      <c r="CWM1" s="77"/>
      <c r="CWN1" s="77"/>
      <c r="CWO1" s="77" t="s">
        <v>5872</v>
      </c>
      <c r="CWP1" s="77"/>
      <c r="CWQ1" s="77"/>
      <c r="CWR1" s="77"/>
      <c r="CWS1" s="77"/>
      <c r="CWT1" s="77"/>
      <c r="CWU1" s="77"/>
      <c r="CWV1" s="77"/>
      <c r="CWW1" s="77"/>
      <c r="CWX1" s="77"/>
      <c r="CWY1" s="77"/>
      <c r="CWZ1" s="77"/>
      <c r="CXA1" s="77"/>
      <c r="CXB1" s="77"/>
      <c r="CXC1" s="77"/>
      <c r="CXD1" s="77"/>
      <c r="CXE1" s="77" t="s">
        <v>5872</v>
      </c>
      <c r="CXF1" s="77"/>
      <c r="CXG1" s="77"/>
      <c r="CXH1" s="77"/>
      <c r="CXI1" s="77"/>
      <c r="CXJ1" s="77"/>
      <c r="CXK1" s="77"/>
      <c r="CXL1" s="77"/>
      <c r="CXM1" s="77"/>
      <c r="CXN1" s="77"/>
      <c r="CXO1" s="77"/>
      <c r="CXP1" s="77"/>
      <c r="CXQ1" s="77"/>
      <c r="CXR1" s="77"/>
      <c r="CXS1" s="77"/>
      <c r="CXT1" s="77"/>
      <c r="CXU1" s="77" t="s">
        <v>5872</v>
      </c>
      <c r="CXV1" s="77"/>
      <c r="CXW1" s="77"/>
      <c r="CXX1" s="77"/>
      <c r="CXY1" s="77"/>
      <c r="CXZ1" s="77"/>
      <c r="CYA1" s="77"/>
      <c r="CYB1" s="77"/>
      <c r="CYC1" s="77"/>
      <c r="CYD1" s="77"/>
      <c r="CYE1" s="77"/>
      <c r="CYF1" s="77"/>
      <c r="CYG1" s="77"/>
      <c r="CYH1" s="77"/>
      <c r="CYI1" s="77"/>
      <c r="CYJ1" s="77"/>
      <c r="CYK1" s="77" t="s">
        <v>5872</v>
      </c>
      <c r="CYL1" s="77"/>
      <c r="CYM1" s="77"/>
      <c r="CYN1" s="77"/>
      <c r="CYO1" s="77"/>
      <c r="CYP1" s="77"/>
      <c r="CYQ1" s="77"/>
      <c r="CYR1" s="77"/>
      <c r="CYS1" s="77"/>
      <c r="CYT1" s="77"/>
      <c r="CYU1" s="77"/>
      <c r="CYV1" s="77"/>
      <c r="CYW1" s="77"/>
      <c r="CYX1" s="77"/>
      <c r="CYY1" s="77"/>
      <c r="CYZ1" s="77"/>
      <c r="CZA1" s="77" t="s">
        <v>5872</v>
      </c>
      <c r="CZB1" s="77"/>
      <c r="CZC1" s="77"/>
      <c r="CZD1" s="77"/>
      <c r="CZE1" s="77"/>
      <c r="CZF1" s="77"/>
      <c r="CZG1" s="77"/>
      <c r="CZH1" s="77"/>
      <c r="CZI1" s="77"/>
      <c r="CZJ1" s="77"/>
      <c r="CZK1" s="77"/>
      <c r="CZL1" s="77"/>
      <c r="CZM1" s="77"/>
      <c r="CZN1" s="77"/>
      <c r="CZO1" s="77"/>
      <c r="CZP1" s="77"/>
      <c r="CZQ1" s="77" t="s">
        <v>5872</v>
      </c>
      <c r="CZR1" s="77"/>
      <c r="CZS1" s="77"/>
      <c r="CZT1" s="77"/>
      <c r="CZU1" s="77"/>
      <c r="CZV1" s="77"/>
      <c r="CZW1" s="77"/>
      <c r="CZX1" s="77"/>
      <c r="CZY1" s="77"/>
      <c r="CZZ1" s="77"/>
      <c r="DAA1" s="77"/>
      <c r="DAB1" s="77"/>
      <c r="DAC1" s="77"/>
      <c r="DAD1" s="77"/>
      <c r="DAE1" s="77"/>
      <c r="DAF1" s="77"/>
      <c r="DAG1" s="77" t="s">
        <v>5872</v>
      </c>
      <c r="DAH1" s="77"/>
      <c r="DAI1" s="77"/>
      <c r="DAJ1" s="77"/>
      <c r="DAK1" s="77"/>
      <c r="DAL1" s="77"/>
      <c r="DAM1" s="77"/>
      <c r="DAN1" s="77"/>
      <c r="DAO1" s="77"/>
      <c r="DAP1" s="77"/>
      <c r="DAQ1" s="77"/>
      <c r="DAR1" s="77"/>
      <c r="DAS1" s="77"/>
      <c r="DAT1" s="77"/>
      <c r="DAU1" s="77"/>
      <c r="DAV1" s="77"/>
      <c r="DAW1" s="77" t="s">
        <v>5872</v>
      </c>
      <c r="DAX1" s="77"/>
      <c r="DAY1" s="77"/>
      <c r="DAZ1" s="77"/>
      <c r="DBA1" s="77"/>
      <c r="DBB1" s="77"/>
      <c r="DBC1" s="77"/>
      <c r="DBD1" s="77"/>
      <c r="DBE1" s="77"/>
      <c r="DBF1" s="77"/>
      <c r="DBG1" s="77"/>
      <c r="DBH1" s="77"/>
      <c r="DBI1" s="77"/>
      <c r="DBJ1" s="77"/>
      <c r="DBK1" s="77"/>
      <c r="DBL1" s="77"/>
      <c r="DBM1" s="77" t="s">
        <v>5872</v>
      </c>
      <c r="DBN1" s="77"/>
      <c r="DBO1" s="77"/>
      <c r="DBP1" s="77"/>
      <c r="DBQ1" s="77"/>
      <c r="DBR1" s="77"/>
      <c r="DBS1" s="77"/>
      <c r="DBT1" s="77"/>
      <c r="DBU1" s="77"/>
      <c r="DBV1" s="77"/>
      <c r="DBW1" s="77"/>
      <c r="DBX1" s="77"/>
      <c r="DBY1" s="77"/>
      <c r="DBZ1" s="77"/>
      <c r="DCA1" s="77"/>
      <c r="DCB1" s="77"/>
      <c r="DCC1" s="77" t="s">
        <v>5872</v>
      </c>
      <c r="DCD1" s="77"/>
      <c r="DCE1" s="77"/>
      <c r="DCF1" s="77"/>
      <c r="DCG1" s="77"/>
      <c r="DCH1" s="77"/>
      <c r="DCI1" s="77"/>
      <c r="DCJ1" s="77"/>
      <c r="DCK1" s="77"/>
      <c r="DCL1" s="77"/>
      <c r="DCM1" s="77"/>
      <c r="DCN1" s="77"/>
      <c r="DCO1" s="77"/>
      <c r="DCP1" s="77"/>
      <c r="DCQ1" s="77"/>
      <c r="DCR1" s="77"/>
      <c r="DCS1" s="77" t="s">
        <v>5872</v>
      </c>
      <c r="DCT1" s="77"/>
      <c r="DCU1" s="77"/>
      <c r="DCV1" s="77"/>
      <c r="DCW1" s="77"/>
      <c r="DCX1" s="77"/>
      <c r="DCY1" s="77"/>
      <c r="DCZ1" s="77"/>
      <c r="DDA1" s="77"/>
      <c r="DDB1" s="77"/>
      <c r="DDC1" s="77"/>
      <c r="DDD1" s="77"/>
      <c r="DDE1" s="77"/>
      <c r="DDF1" s="77"/>
      <c r="DDG1" s="77"/>
      <c r="DDH1" s="77"/>
      <c r="DDI1" s="77" t="s">
        <v>5872</v>
      </c>
      <c r="DDJ1" s="77"/>
      <c r="DDK1" s="77"/>
      <c r="DDL1" s="77"/>
      <c r="DDM1" s="77"/>
      <c r="DDN1" s="77"/>
      <c r="DDO1" s="77"/>
      <c r="DDP1" s="77"/>
      <c r="DDQ1" s="77"/>
      <c r="DDR1" s="77"/>
      <c r="DDS1" s="77"/>
      <c r="DDT1" s="77"/>
      <c r="DDU1" s="77"/>
      <c r="DDV1" s="77"/>
      <c r="DDW1" s="77"/>
      <c r="DDX1" s="77"/>
      <c r="DDY1" s="77" t="s">
        <v>5872</v>
      </c>
      <c r="DDZ1" s="77"/>
      <c r="DEA1" s="77"/>
      <c r="DEB1" s="77"/>
      <c r="DEC1" s="77"/>
      <c r="DED1" s="77"/>
      <c r="DEE1" s="77"/>
      <c r="DEF1" s="77"/>
      <c r="DEG1" s="77"/>
      <c r="DEH1" s="77"/>
      <c r="DEI1" s="77"/>
      <c r="DEJ1" s="77"/>
      <c r="DEK1" s="77"/>
      <c r="DEL1" s="77"/>
      <c r="DEM1" s="77"/>
      <c r="DEN1" s="77"/>
      <c r="DEO1" s="77" t="s">
        <v>5872</v>
      </c>
      <c r="DEP1" s="77"/>
      <c r="DEQ1" s="77"/>
      <c r="DER1" s="77"/>
      <c r="DES1" s="77"/>
      <c r="DET1" s="77"/>
      <c r="DEU1" s="77"/>
      <c r="DEV1" s="77"/>
      <c r="DEW1" s="77"/>
      <c r="DEX1" s="77"/>
      <c r="DEY1" s="77"/>
      <c r="DEZ1" s="77"/>
      <c r="DFA1" s="77"/>
      <c r="DFB1" s="77"/>
      <c r="DFC1" s="77"/>
      <c r="DFD1" s="77"/>
      <c r="DFE1" s="77" t="s">
        <v>5872</v>
      </c>
      <c r="DFF1" s="77"/>
      <c r="DFG1" s="77"/>
      <c r="DFH1" s="77"/>
      <c r="DFI1" s="77"/>
      <c r="DFJ1" s="77"/>
      <c r="DFK1" s="77"/>
      <c r="DFL1" s="77"/>
      <c r="DFM1" s="77"/>
      <c r="DFN1" s="77"/>
      <c r="DFO1" s="77"/>
      <c r="DFP1" s="77"/>
      <c r="DFQ1" s="77"/>
      <c r="DFR1" s="77"/>
      <c r="DFS1" s="77"/>
      <c r="DFT1" s="77"/>
      <c r="DFU1" s="77" t="s">
        <v>5872</v>
      </c>
      <c r="DFV1" s="77"/>
      <c r="DFW1" s="77"/>
      <c r="DFX1" s="77"/>
      <c r="DFY1" s="77"/>
      <c r="DFZ1" s="77"/>
      <c r="DGA1" s="77"/>
      <c r="DGB1" s="77"/>
      <c r="DGC1" s="77"/>
      <c r="DGD1" s="77"/>
      <c r="DGE1" s="77"/>
      <c r="DGF1" s="77"/>
      <c r="DGG1" s="77"/>
      <c r="DGH1" s="77"/>
      <c r="DGI1" s="77"/>
      <c r="DGJ1" s="77"/>
      <c r="DGK1" s="77" t="s">
        <v>5872</v>
      </c>
      <c r="DGL1" s="77"/>
      <c r="DGM1" s="77"/>
      <c r="DGN1" s="77"/>
      <c r="DGO1" s="77"/>
      <c r="DGP1" s="77"/>
      <c r="DGQ1" s="77"/>
      <c r="DGR1" s="77"/>
      <c r="DGS1" s="77"/>
      <c r="DGT1" s="77"/>
      <c r="DGU1" s="77"/>
      <c r="DGV1" s="77"/>
      <c r="DGW1" s="77"/>
      <c r="DGX1" s="77"/>
      <c r="DGY1" s="77"/>
      <c r="DGZ1" s="77"/>
      <c r="DHA1" s="77" t="s">
        <v>5872</v>
      </c>
      <c r="DHB1" s="77"/>
      <c r="DHC1" s="77"/>
      <c r="DHD1" s="77"/>
      <c r="DHE1" s="77"/>
      <c r="DHF1" s="77"/>
      <c r="DHG1" s="77"/>
      <c r="DHH1" s="77"/>
      <c r="DHI1" s="77"/>
      <c r="DHJ1" s="77"/>
      <c r="DHK1" s="77"/>
      <c r="DHL1" s="77"/>
      <c r="DHM1" s="77"/>
      <c r="DHN1" s="77"/>
      <c r="DHO1" s="77"/>
      <c r="DHP1" s="77"/>
      <c r="DHQ1" s="77" t="s">
        <v>5872</v>
      </c>
      <c r="DHR1" s="77"/>
      <c r="DHS1" s="77"/>
      <c r="DHT1" s="77"/>
      <c r="DHU1" s="77"/>
      <c r="DHV1" s="77"/>
      <c r="DHW1" s="77"/>
      <c r="DHX1" s="77"/>
      <c r="DHY1" s="77"/>
      <c r="DHZ1" s="77"/>
      <c r="DIA1" s="77"/>
      <c r="DIB1" s="77"/>
      <c r="DIC1" s="77"/>
      <c r="DID1" s="77"/>
      <c r="DIE1" s="77"/>
      <c r="DIF1" s="77"/>
      <c r="DIG1" s="77" t="s">
        <v>5872</v>
      </c>
      <c r="DIH1" s="77"/>
      <c r="DII1" s="77"/>
      <c r="DIJ1" s="77"/>
      <c r="DIK1" s="77"/>
      <c r="DIL1" s="77"/>
      <c r="DIM1" s="77"/>
      <c r="DIN1" s="77"/>
      <c r="DIO1" s="77"/>
      <c r="DIP1" s="77"/>
      <c r="DIQ1" s="77"/>
      <c r="DIR1" s="77"/>
      <c r="DIS1" s="77"/>
      <c r="DIT1" s="77"/>
      <c r="DIU1" s="77"/>
      <c r="DIV1" s="77"/>
      <c r="DIW1" s="77" t="s">
        <v>5872</v>
      </c>
      <c r="DIX1" s="77"/>
      <c r="DIY1" s="77"/>
      <c r="DIZ1" s="77"/>
      <c r="DJA1" s="77"/>
      <c r="DJB1" s="77"/>
      <c r="DJC1" s="77"/>
      <c r="DJD1" s="77"/>
      <c r="DJE1" s="77"/>
      <c r="DJF1" s="77"/>
      <c r="DJG1" s="77"/>
      <c r="DJH1" s="77"/>
      <c r="DJI1" s="77"/>
      <c r="DJJ1" s="77"/>
      <c r="DJK1" s="77"/>
      <c r="DJL1" s="77"/>
      <c r="DJM1" s="77" t="s">
        <v>5872</v>
      </c>
      <c r="DJN1" s="77"/>
      <c r="DJO1" s="77"/>
      <c r="DJP1" s="77"/>
      <c r="DJQ1" s="77"/>
      <c r="DJR1" s="77"/>
      <c r="DJS1" s="77"/>
      <c r="DJT1" s="77"/>
      <c r="DJU1" s="77"/>
      <c r="DJV1" s="77"/>
      <c r="DJW1" s="77"/>
      <c r="DJX1" s="77"/>
      <c r="DJY1" s="77"/>
      <c r="DJZ1" s="77"/>
      <c r="DKA1" s="77"/>
      <c r="DKB1" s="77"/>
      <c r="DKC1" s="77" t="s">
        <v>5872</v>
      </c>
      <c r="DKD1" s="77"/>
      <c r="DKE1" s="77"/>
      <c r="DKF1" s="77"/>
      <c r="DKG1" s="77"/>
      <c r="DKH1" s="77"/>
      <c r="DKI1" s="77"/>
      <c r="DKJ1" s="77"/>
      <c r="DKK1" s="77"/>
      <c r="DKL1" s="77"/>
      <c r="DKM1" s="77"/>
      <c r="DKN1" s="77"/>
      <c r="DKO1" s="77"/>
      <c r="DKP1" s="77"/>
      <c r="DKQ1" s="77"/>
      <c r="DKR1" s="77"/>
      <c r="DKS1" s="77" t="s">
        <v>5872</v>
      </c>
      <c r="DKT1" s="77"/>
      <c r="DKU1" s="77"/>
      <c r="DKV1" s="77"/>
      <c r="DKW1" s="77"/>
      <c r="DKX1" s="77"/>
      <c r="DKY1" s="77"/>
      <c r="DKZ1" s="77"/>
      <c r="DLA1" s="77"/>
      <c r="DLB1" s="77"/>
      <c r="DLC1" s="77"/>
      <c r="DLD1" s="77"/>
      <c r="DLE1" s="77"/>
      <c r="DLF1" s="77"/>
      <c r="DLG1" s="77"/>
      <c r="DLH1" s="77"/>
      <c r="DLI1" s="77" t="s">
        <v>5872</v>
      </c>
      <c r="DLJ1" s="77"/>
      <c r="DLK1" s="77"/>
      <c r="DLL1" s="77"/>
      <c r="DLM1" s="77"/>
      <c r="DLN1" s="77"/>
      <c r="DLO1" s="77"/>
      <c r="DLP1" s="77"/>
      <c r="DLQ1" s="77"/>
      <c r="DLR1" s="77"/>
      <c r="DLS1" s="77"/>
      <c r="DLT1" s="77"/>
      <c r="DLU1" s="77"/>
      <c r="DLV1" s="77"/>
      <c r="DLW1" s="77"/>
      <c r="DLX1" s="77"/>
      <c r="DLY1" s="77" t="s">
        <v>5872</v>
      </c>
      <c r="DLZ1" s="77"/>
      <c r="DMA1" s="77"/>
      <c r="DMB1" s="77"/>
      <c r="DMC1" s="77"/>
      <c r="DMD1" s="77"/>
      <c r="DME1" s="77"/>
      <c r="DMF1" s="77"/>
      <c r="DMG1" s="77"/>
      <c r="DMH1" s="77"/>
      <c r="DMI1" s="77"/>
      <c r="DMJ1" s="77"/>
      <c r="DMK1" s="77"/>
      <c r="DML1" s="77"/>
      <c r="DMM1" s="77"/>
      <c r="DMN1" s="77"/>
      <c r="DMO1" s="77" t="s">
        <v>5872</v>
      </c>
      <c r="DMP1" s="77"/>
      <c r="DMQ1" s="77"/>
      <c r="DMR1" s="77"/>
      <c r="DMS1" s="77"/>
      <c r="DMT1" s="77"/>
      <c r="DMU1" s="77"/>
      <c r="DMV1" s="77"/>
      <c r="DMW1" s="77"/>
      <c r="DMX1" s="77"/>
      <c r="DMY1" s="77"/>
      <c r="DMZ1" s="77"/>
      <c r="DNA1" s="77"/>
      <c r="DNB1" s="77"/>
      <c r="DNC1" s="77"/>
      <c r="DND1" s="77"/>
      <c r="DNE1" s="77" t="s">
        <v>5872</v>
      </c>
      <c r="DNF1" s="77"/>
      <c r="DNG1" s="77"/>
      <c r="DNH1" s="77"/>
      <c r="DNI1" s="77"/>
      <c r="DNJ1" s="77"/>
      <c r="DNK1" s="77"/>
      <c r="DNL1" s="77"/>
      <c r="DNM1" s="77"/>
      <c r="DNN1" s="77"/>
      <c r="DNO1" s="77"/>
      <c r="DNP1" s="77"/>
      <c r="DNQ1" s="77"/>
      <c r="DNR1" s="77"/>
      <c r="DNS1" s="77"/>
      <c r="DNT1" s="77"/>
      <c r="DNU1" s="77" t="s">
        <v>5872</v>
      </c>
      <c r="DNV1" s="77"/>
      <c r="DNW1" s="77"/>
      <c r="DNX1" s="77"/>
      <c r="DNY1" s="77"/>
      <c r="DNZ1" s="77"/>
      <c r="DOA1" s="77"/>
      <c r="DOB1" s="77"/>
      <c r="DOC1" s="77"/>
      <c r="DOD1" s="77"/>
      <c r="DOE1" s="77"/>
      <c r="DOF1" s="77"/>
      <c r="DOG1" s="77"/>
      <c r="DOH1" s="77"/>
      <c r="DOI1" s="77"/>
      <c r="DOJ1" s="77"/>
      <c r="DOK1" s="77" t="s">
        <v>5872</v>
      </c>
      <c r="DOL1" s="77"/>
      <c r="DOM1" s="77"/>
      <c r="DON1" s="77"/>
      <c r="DOO1" s="77"/>
      <c r="DOP1" s="77"/>
      <c r="DOQ1" s="77"/>
      <c r="DOR1" s="77"/>
      <c r="DOS1" s="77"/>
      <c r="DOT1" s="77"/>
      <c r="DOU1" s="77"/>
      <c r="DOV1" s="77"/>
      <c r="DOW1" s="77"/>
      <c r="DOX1" s="77"/>
      <c r="DOY1" s="77"/>
      <c r="DOZ1" s="77"/>
      <c r="DPA1" s="77" t="s">
        <v>5872</v>
      </c>
      <c r="DPB1" s="77"/>
      <c r="DPC1" s="77"/>
      <c r="DPD1" s="77"/>
      <c r="DPE1" s="77"/>
      <c r="DPF1" s="77"/>
      <c r="DPG1" s="77"/>
      <c r="DPH1" s="77"/>
      <c r="DPI1" s="77"/>
      <c r="DPJ1" s="77"/>
      <c r="DPK1" s="77"/>
      <c r="DPL1" s="77"/>
      <c r="DPM1" s="77"/>
      <c r="DPN1" s="77"/>
      <c r="DPO1" s="77"/>
      <c r="DPP1" s="77"/>
      <c r="DPQ1" s="77" t="s">
        <v>5872</v>
      </c>
      <c r="DPR1" s="77"/>
      <c r="DPS1" s="77"/>
      <c r="DPT1" s="77"/>
      <c r="DPU1" s="77"/>
      <c r="DPV1" s="77"/>
      <c r="DPW1" s="77"/>
      <c r="DPX1" s="77"/>
      <c r="DPY1" s="77"/>
      <c r="DPZ1" s="77"/>
      <c r="DQA1" s="77"/>
      <c r="DQB1" s="77"/>
      <c r="DQC1" s="77"/>
      <c r="DQD1" s="77"/>
      <c r="DQE1" s="77"/>
      <c r="DQF1" s="77"/>
      <c r="DQG1" s="77" t="s">
        <v>5872</v>
      </c>
      <c r="DQH1" s="77"/>
      <c r="DQI1" s="77"/>
      <c r="DQJ1" s="77"/>
      <c r="DQK1" s="77"/>
      <c r="DQL1" s="77"/>
      <c r="DQM1" s="77"/>
      <c r="DQN1" s="77"/>
      <c r="DQO1" s="77"/>
      <c r="DQP1" s="77"/>
      <c r="DQQ1" s="77"/>
      <c r="DQR1" s="77"/>
      <c r="DQS1" s="77"/>
      <c r="DQT1" s="77"/>
      <c r="DQU1" s="77"/>
      <c r="DQV1" s="77"/>
      <c r="DQW1" s="77" t="s">
        <v>5872</v>
      </c>
      <c r="DQX1" s="77"/>
      <c r="DQY1" s="77"/>
      <c r="DQZ1" s="77"/>
      <c r="DRA1" s="77"/>
      <c r="DRB1" s="77"/>
      <c r="DRC1" s="77"/>
      <c r="DRD1" s="77"/>
      <c r="DRE1" s="77"/>
      <c r="DRF1" s="77"/>
      <c r="DRG1" s="77"/>
      <c r="DRH1" s="77"/>
      <c r="DRI1" s="77"/>
      <c r="DRJ1" s="77"/>
      <c r="DRK1" s="77"/>
      <c r="DRL1" s="77"/>
      <c r="DRM1" s="77" t="s">
        <v>5872</v>
      </c>
      <c r="DRN1" s="77"/>
      <c r="DRO1" s="77"/>
      <c r="DRP1" s="77"/>
      <c r="DRQ1" s="77"/>
      <c r="DRR1" s="77"/>
      <c r="DRS1" s="77"/>
      <c r="DRT1" s="77"/>
      <c r="DRU1" s="77"/>
      <c r="DRV1" s="77"/>
      <c r="DRW1" s="77"/>
      <c r="DRX1" s="77"/>
      <c r="DRY1" s="77"/>
      <c r="DRZ1" s="77"/>
      <c r="DSA1" s="77"/>
      <c r="DSB1" s="77"/>
      <c r="DSC1" s="77" t="s">
        <v>5872</v>
      </c>
      <c r="DSD1" s="77"/>
      <c r="DSE1" s="77"/>
      <c r="DSF1" s="77"/>
      <c r="DSG1" s="77"/>
      <c r="DSH1" s="77"/>
      <c r="DSI1" s="77"/>
      <c r="DSJ1" s="77"/>
      <c r="DSK1" s="77"/>
      <c r="DSL1" s="77"/>
      <c r="DSM1" s="77"/>
      <c r="DSN1" s="77"/>
      <c r="DSO1" s="77"/>
      <c r="DSP1" s="77"/>
      <c r="DSQ1" s="77"/>
      <c r="DSR1" s="77"/>
      <c r="DSS1" s="77" t="s">
        <v>5872</v>
      </c>
      <c r="DST1" s="77"/>
      <c r="DSU1" s="77"/>
      <c r="DSV1" s="77"/>
      <c r="DSW1" s="77"/>
      <c r="DSX1" s="77"/>
      <c r="DSY1" s="77"/>
      <c r="DSZ1" s="77"/>
      <c r="DTA1" s="77"/>
      <c r="DTB1" s="77"/>
      <c r="DTC1" s="77"/>
      <c r="DTD1" s="77"/>
      <c r="DTE1" s="77"/>
      <c r="DTF1" s="77"/>
      <c r="DTG1" s="77"/>
      <c r="DTH1" s="77"/>
      <c r="DTI1" s="77" t="s">
        <v>5872</v>
      </c>
      <c r="DTJ1" s="77"/>
      <c r="DTK1" s="77"/>
      <c r="DTL1" s="77"/>
      <c r="DTM1" s="77"/>
      <c r="DTN1" s="77"/>
      <c r="DTO1" s="77"/>
      <c r="DTP1" s="77"/>
      <c r="DTQ1" s="77"/>
      <c r="DTR1" s="77"/>
      <c r="DTS1" s="77"/>
      <c r="DTT1" s="77"/>
      <c r="DTU1" s="77"/>
      <c r="DTV1" s="77"/>
      <c r="DTW1" s="77"/>
      <c r="DTX1" s="77"/>
      <c r="DTY1" s="77" t="s">
        <v>5872</v>
      </c>
      <c r="DTZ1" s="77"/>
      <c r="DUA1" s="77"/>
      <c r="DUB1" s="77"/>
      <c r="DUC1" s="77"/>
      <c r="DUD1" s="77"/>
      <c r="DUE1" s="77"/>
      <c r="DUF1" s="77"/>
      <c r="DUG1" s="77"/>
      <c r="DUH1" s="77"/>
      <c r="DUI1" s="77"/>
      <c r="DUJ1" s="77"/>
      <c r="DUK1" s="77"/>
      <c r="DUL1" s="77"/>
      <c r="DUM1" s="77"/>
      <c r="DUN1" s="77"/>
      <c r="DUO1" s="77" t="s">
        <v>5872</v>
      </c>
      <c r="DUP1" s="77"/>
      <c r="DUQ1" s="77"/>
      <c r="DUR1" s="77"/>
      <c r="DUS1" s="77"/>
      <c r="DUT1" s="77"/>
      <c r="DUU1" s="77"/>
      <c r="DUV1" s="77"/>
      <c r="DUW1" s="77"/>
      <c r="DUX1" s="77"/>
      <c r="DUY1" s="77"/>
      <c r="DUZ1" s="77"/>
      <c r="DVA1" s="77"/>
      <c r="DVB1" s="77"/>
      <c r="DVC1" s="77"/>
      <c r="DVD1" s="77"/>
      <c r="DVE1" s="77" t="s">
        <v>5872</v>
      </c>
      <c r="DVF1" s="77"/>
      <c r="DVG1" s="77"/>
      <c r="DVH1" s="77"/>
      <c r="DVI1" s="77"/>
      <c r="DVJ1" s="77"/>
      <c r="DVK1" s="77"/>
      <c r="DVL1" s="77"/>
      <c r="DVM1" s="77"/>
      <c r="DVN1" s="77"/>
      <c r="DVO1" s="77"/>
      <c r="DVP1" s="77"/>
      <c r="DVQ1" s="77"/>
      <c r="DVR1" s="77"/>
      <c r="DVS1" s="77"/>
      <c r="DVT1" s="77"/>
      <c r="DVU1" s="77" t="s">
        <v>5872</v>
      </c>
      <c r="DVV1" s="77"/>
      <c r="DVW1" s="77"/>
      <c r="DVX1" s="77"/>
      <c r="DVY1" s="77"/>
      <c r="DVZ1" s="77"/>
      <c r="DWA1" s="77"/>
      <c r="DWB1" s="77"/>
      <c r="DWC1" s="77"/>
      <c r="DWD1" s="77"/>
      <c r="DWE1" s="77"/>
      <c r="DWF1" s="77"/>
      <c r="DWG1" s="77"/>
      <c r="DWH1" s="77"/>
      <c r="DWI1" s="77"/>
      <c r="DWJ1" s="77"/>
      <c r="DWK1" s="77" t="s">
        <v>5872</v>
      </c>
      <c r="DWL1" s="77"/>
      <c r="DWM1" s="77"/>
      <c r="DWN1" s="77"/>
      <c r="DWO1" s="77"/>
      <c r="DWP1" s="77"/>
      <c r="DWQ1" s="77"/>
      <c r="DWR1" s="77"/>
      <c r="DWS1" s="77"/>
      <c r="DWT1" s="77"/>
      <c r="DWU1" s="77"/>
      <c r="DWV1" s="77"/>
      <c r="DWW1" s="77"/>
      <c r="DWX1" s="77"/>
      <c r="DWY1" s="77"/>
      <c r="DWZ1" s="77"/>
      <c r="DXA1" s="77" t="s">
        <v>5872</v>
      </c>
      <c r="DXB1" s="77"/>
      <c r="DXC1" s="77"/>
      <c r="DXD1" s="77"/>
      <c r="DXE1" s="77"/>
      <c r="DXF1" s="77"/>
      <c r="DXG1" s="77"/>
      <c r="DXH1" s="77"/>
      <c r="DXI1" s="77"/>
      <c r="DXJ1" s="77"/>
      <c r="DXK1" s="77"/>
      <c r="DXL1" s="77"/>
      <c r="DXM1" s="77"/>
      <c r="DXN1" s="77"/>
      <c r="DXO1" s="77"/>
      <c r="DXP1" s="77"/>
      <c r="DXQ1" s="77" t="s">
        <v>5872</v>
      </c>
      <c r="DXR1" s="77"/>
      <c r="DXS1" s="77"/>
      <c r="DXT1" s="77"/>
      <c r="DXU1" s="77"/>
      <c r="DXV1" s="77"/>
      <c r="DXW1" s="77"/>
      <c r="DXX1" s="77"/>
      <c r="DXY1" s="77"/>
      <c r="DXZ1" s="77"/>
      <c r="DYA1" s="77"/>
      <c r="DYB1" s="77"/>
      <c r="DYC1" s="77"/>
      <c r="DYD1" s="77"/>
      <c r="DYE1" s="77"/>
      <c r="DYF1" s="77"/>
      <c r="DYG1" s="77" t="s">
        <v>5872</v>
      </c>
      <c r="DYH1" s="77"/>
      <c r="DYI1" s="77"/>
      <c r="DYJ1" s="77"/>
      <c r="DYK1" s="77"/>
      <c r="DYL1" s="77"/>
      <c r="DYM1" s="77"/>
      <c r="DYN1" s="77"/>
      <c r="DYO1" s="77"/>
      <c r="DYP1" s="77"/>
      <c r="DYQ1" s="77"/>
      <c r="DYR1" s="77"/>
      <c r="DYS1" s="77"/>
      <c r="DYT1" s="77"/>
      <c r="DYU1" s="77"/>
      <c r="DYV1" s="77"/>
      <c r="DYW1" s="77" t="s">
        <v>5872</v>
      </c>
      <c r="DYX1" s="77"/>
      <c r="DYY1" s="77"/>
      <c r="DYZ1" s="77"/>
      <c r="DZA1" s="77"/>
      <c r="DZB1" s="77"/>
      <c r="DZC1" s="77"/>
      <c r="DZD1" s="77"/>
      <c r="DZE1" s="77"/>
      <c r="DZF1" s="77"/>
      <c r="DZG1" s="77"/>
      <c r="DZH1" s="77"/>
      <c r="DZI1" s="77"/>
      <c r="DZJ1" s="77"/>
      <c r="DZK1" s="77"/>
      <c r="DZL1" s="77"/>
      <c r="DZM1" s="77" t="s">
        <v>5872</v>
      </c>
      <c r="DZN1" s="77"/>
      <c r="DZO1" s="77"/>
      <c r="DZP1" s="77"/>
      <c r="DZQ1" s="77"/>
      <c r="DZR1" s="77"/>
      <c r="DZS1" s="77"/>
      <c r="DZT1" s="77"/>
      <c r="DZU1" s="77"/>
      <c r="DZV1" s="77"/>
      <c r="DZW1" s="77"/>
      <c r="DZX1" s="77"/>
      <c r="DZY1" s="77"/>
      <c r="DZZ1" s="77"/>
      <c r="EAA1" s="77"/>
      <c r="EAB1" s="77"/>
      <c r="EAC1" s="77" t="s">
        <v>5872</v>
      </c>
      <c r="EAD1" s="77"/>
      <c r="EAE1" s="77"/>
      <c r="EAF1" s="77"/>
      <c r="EAG1" s="77"/>
      <c r="EAH1" s="77"/>
      <c r="EAI1" s="77"/>
      <c r="EAJ1" s="77"/>
      <c r="EAK1" s="77"/>
      <c r="EAL1" s="77"/>
      <c r="EAM1" s="77"/>
      <c r="EAN1" s="77"/>
      <c r="EAO1" s="77"/>
      <c r="EAP1" s="77"/>
      <c r="EAQ1" s="77"/>
      <c r="EAR1" s="77"/>
      <c r="EAS1" s="77" t="s">
        <v>5872</v>
      </c>
      <c r="EAT1" s="77"/>
      <c r="EAU1" s="77"/>
      <c r="EAV1" s="77"/>
      <c r="EAW1" s="77"/>
      <c r="EAX1" s="77"/>
      <c r="EAY1" s="77"/>
      <c r="EAZ1" s="77"/>
      <c r="EBA1" s="77"/>
      <c r="EBB1" s="77"/>
      <c r="EBC1" s="77"/>
      <c r="EBD1" s="77"/>
      <c r="EBE1" s="77"/>
      <c r="EBF1" s="77"/>
      <c r="EBG1" s="77"/>
      <c r="EBH1" s="77"/>
      <c r="EBI1" s="77" t="s">
        <v>5872</v>
      </c>
      <c r="EBJ1" s="77"/>
      <c r="EBK1" s="77"/>
      <c r="EBL1" s="77"/>
      <c r="EBM1" s="77"/>
      <c r="EBN1" s="77"/>
      <c r="EBO1" s="77"/>
      <c r="EBP1" s="77"/>
      <c r="EBQ1" s="77"/>
      <c r="EBR1" s="77"/>
      <c r="EBS1" s="77"/>
      <c r="EBT1" s="77"/>
      <c r="EBU1" s="77"/>
      <c r="EBV1" s="77"/>
      <c r="EBW1" s="77"/>
      <c r="EBX1" s="77"/>
      <c r="EBY1" s="77" t="s">
        <v>5872</v>
      </c>
      <c r="EBZ1" s="77"/>
      <c r="ECA1" s="77"/>
      <c r="ECB1" s="77"/>
      <c r="ECC1" s="77"/>
      <c r="ECD1" s="77"/>
      <c r="ECE1" s="77"/>
      <c r="ECF1" s="77"/>
      <c r="ECG1" s="77"/>
      <c r="ECH1" s="77"/>
      <c r="ECI1" s="77"/>
      <c r="ECJ1" s="77"/>
      <c r="ECK1" s="77"/>
      <c r="ECL1" s="77"/>
      <c r="ECM1" s="77"/>
      <c r="ECN1" s="77"/>
      <c r="ECO1" s="77" t="s">
        <v>5872</v>
      </c>
      <c r="ECP1" s="77"/>
      <c r="ECQ1" s="77"/>
      <c r="ECR1" s="77"/>
      <c r="ECS1" s="77"/>
      <c r="ECT1" s="77"/>
      <c r="ECU1" s="77"/>
      <c r="ECV1" s="77"/>
      <c r="ECW1" s="77"/>
      <c r="ECX1" s="77"/>
      <c r="ECY1" s="77"/>
      <c r="ECZ1" s="77"/>
      <c r="EDA1" s="77"/>
      <c r="EDB1" s="77"/>
      <c r="EDC1" s="77"/>
      <c r="EDD1" s="77"/>
      <c r="EDE1" s="77" t="s">
        <v>5872</v>
      </c>
      <c r="EDF1" s="77"/>
      <c r="EDG1" s="77"/>
      <c r="EDH1" s="77"/>
      <c r="EDI1" s="77"/>
      <c r="EDJ1" s="77"/>
      <c r="EDK1" s="77"/>
      <c r="EDL1" s="77"/>
      <c r="EDM1" s="77"/>
      <c r="EDN1" s="77"/>
      <c r="EDO1" s="77"/>
      <c r="EDP1" s="77"/>
      <c r="EDQ1" s="77"/>
      <c r="EDR1" s="77"/>
      <c r="EDS1" s="77"/>
      <c r="EDT1" s="77"/>
      <c r="EDU1" s="77" t="s">
        <v>5872</v>
      </c>
      <c r="EDV1" s="77"/>
      <c r="EDW1" s="77"/>
      <c r="EDX1" s="77"/>
      <c r="EDY1" s="77"/>
      <c r="EDZ1" s="77"/>
      <c r="EEA1" s="77"/>
      <c r="EEB1" s="77"/>
      <c r="EEC1" s="77"/>
      <c r="EED1" s="77"/>
      <c r="EEE1" s="77"/>
      <c r="EEF1" s="77"/>
      <c r="EEG1" s="77"/>
      <c r="EEH1" s="77"/>
      <c r="EEI1" s="77"/>
      <c r="EEJ1" s="77"/>
      <c r="EEK1" s="77" t="s">
        <v>5872</v>
      </c>
      <c r="EEL1" s="77"/>
      <c r="EEM1" s="77"/>
      <c r="EEN1" s="77"/>
      <c r="EEO1" s="77"/>
      <c r="EEP1" s="77"/>
      <c r="EEQ1" s="77"/>
      <c r="EER1" s="77"/>
      <c r="EES1" s="77"/>
      <c r="EET1" s="77"/>
      <c r="EEU1" s="77"/>
      <c r="EEV1" s="77"/>
      <c r="EEW1" s="77"/>
      <c r="EEX1" s="77"/>
      <c r="EEY1" s="77"/>
      <c r="EEZ1" s="77"/>
      <c r="EFA1" s="77" t="s">
        <v>5872</v>
      </c>
      <c r="EFB1" s="77"/>
      <c r="EFC1" s="77"/>
      <c r="EFD1" s="77"/>
      <c r="EFE1" s="77"/>
      <c r="EFF1" s="77"/>
      <c r="EFG1" s="77"/>
      <c r="EFH1" s="77"/>
      <c r="EFI1" s="77"/>
      <c r="EFJ1" s="77"/>
      <c r="EFK1" s="77"/>
      <c r="EFL1" s="77"/>
      <c r="EFM1" s="77"/>
      <c r="EFN1" s="77"/>
      <c r="EFO1" s="77"/>
      <c r="EFP1" s="77"/>
      <c r="EFQ1" s="77" t="s">
        <v>5872</v>
      </c>
      <c r="EFR1" s="77"/>
      <c r="EFS1" s="77"/>
      <c r="EFT1" s="77"/>
      <c r="EFU1" s="77"/>
      <c r="EFV1" s="77"/>
      <c r="EFW1" s="77"/>
      <c r="EFX1" s="77"/>
      <c r="EFY1" s="77"/>
      <c r="EFZ1" s="77"/>
      <c r="EGA1" s="77"/>
      <c r="EGB1" s="77"/>
      <c r="EGC1" s="77"/>
      <c r="EGD1" s="77"/>
      <c r="EGE1" s="77"/>
      <c r="EGF1" s="77"/>
      <c r="EGG1" s="77" t="s">
        <v>5872</v>
      </c>
      <c r="EGH1" s="77"/>
      <c r="EGI1" s="77"/>
      <c r="EGJ1" s="77"/>
      <c r="EGK1" s="77"/>
      <c r="EGL1" s="77"/>
      <c r="EGM1" s="77"/>
      <c r="EGN1" s="77"/>
      <c r="EGO1" s="77"/>
      <c r="EGP1" s="77"/>
      <c r="EGQ1" s="77"/>
      <c r="EGR1" s="77"/>
      <c r="EGS1" s="77"/>
      <c r="EGT1" s="77"/>
      <c r="EGU1" s="77"/>
      <c r="EGV1" s="77"/>
      <c r="EGW1" s="77" t="s">
        <v>5872</v>
      </c>
      <c r="EGX1" s="77"/>
      <c r="EGY1" s="77"/>
      <c r="EGZ1" s="77"/>
      <c r="EHA1" s="77"/>
      <c r="EHB1" s="77"/>
      <c r="EHC1" s="77"/>
      <c r="EHD1" s="77"/>
      <c r="EHE1" s="77"/>
      <c r="EHF1" s="77"/>
      <c r="EHG1" s="77"/>
      <c r="EHH1" s="77"/>
      <c r="EHI1" s="77"/>
      <c r="EHJ1" s="77"/>
      <c r="EHK1" s="77"/>
      <c r="EHL1" s="77"/>
      <c r="EHM1" s="77" t="s">
        <v>5872</v>
      </c>
      <c r="EHN1" s="77"/>
      <c r="EHO1" s="77"/>
      <c r="EHP1" s="77"/>
      <c r="EHQ1" s="77"/>
      <c r="EHR1" s="77"/>
      <c r="EHS1" s="77"/>
      <c r="EHT1" s="77"/>
      <c r="EHU1" s="77"/>
      <c r="EHV1" s="77"/>
      <c r="EHW1" s="77"/>
      <c r="EHX1" s="77"/>
      <c r="EHY1" s="77"/>
      <c r="EHZ1" s="77"/>
      <c r="EIA1" s="77"/>
      <c r="EIB1" s="77"/>
      <c r="EIC1" s="77" t="s">
        <v>5872</v>
      </c>
      <c r="EID1" s="77"/>
      <c r="EIE1" s="77"/>
      <c r="EIF1" s="77"/>
      <c r="EIG1" s="77"/>
      <c r="EIH1" s="77"/>
      <c r="EII1" s="77"/>
      <c r="EIJ1" s="77"/>
      <c r="EIK1" s="77"/>
      <c r="EIL1" s="77"/>
      <c r="EIM1" s="77"/>
      <c r="EIN1" s="77"/>
      <c r="EIO1" s="77"/>
      <c r="EIP1" s="77"/>
      <c r="EIQ1" s="77"/>
      <c r="EIR1" s="77"/>
      <c r="EIS1" s="77" t="s">
        <v>5872</v>
      </c>
      <c r="EIT1" s="77"/>
      <c r="EIU1" s="77"/>
      <c r="EIV1" s="77"/>
      <c r="EIW1" s="77"/>
      <c r="EIX1" s="77"/>
      <c r="EIY1" s="77"/>
      <c r="EIZ1" s="77"/>
      <c r="EJA1" s="77"/>
      <c r="EJB1" s="77"/>
      <c r="EJC1" s="77"/>
      <c r="EJD1" s="77"/>
      <c r="EJE1" s="77"/>
      <c r="EJF1" s="77"/>
      <c r="EJG1" s="77"/>
      <c r="EJH1" s="77"/>
      <c r="EJI1" s="77" t="s">
        <v>5872</v>
      </c>
      <c r="EJJ1" s="77"/>
      <c r="EJK1" s="77"/>
      <c r="EJL1" s="77"/>
      <c r="EJM1" s="77"/>
      <c r="EJN1" s="77"/>
      <c r="EJO1" s="77"/>
      <c r="EJP1" s="77"/>
      <c r="EJQ1" s="77"/>
      <c r="EJR1" s="77"/>
      <c r="EJS1" s="77"/>
      <c r="EJT1" s="77"/>
      <c r="EJU1" s="77"/>
      <c r="EJV1" s="77"/>
      <c r="EJW1" s="77"/>
      <c r="EJX1" s="77"/>
      <c r="EJY1" s="77" t="s">
        <v>5872</v>
      </c>
      <c r="EJZ1" s="77"/>
      <c r="EKA1" s="77"/>
      <c r="EKB1" s="77"/>
      <c r="EKC1" s="77"/>
      <c r="EKD1" s="77"/>
      <c r="EKE1" s="77"/>
      <c r="EKF1" s="77"/>
      <c r="EKG1" s="77"/>
      <c r="EKH1" s="77"/>
      <c r="EKI1" s="77"/>
      <c r="EKJ1" s="77"/>
      <c r="EKK1" s="77"/>
      <c r="EKL1" s="77"/>
      <c r="EKM1" s="77"/>
      <c r="EKN1" s="77"/>
      <c r="EKO1" s="77" t="s">
        <v>5872</v>
      </c>
      <c r="EKP1" s="77"/>
      <c r="EKQ1" s="77"/>
      <c r="EKR1" s="77"/>
      <c r="EKS1" s="77"/>
      <c r="EKT1" s="77"/>
      <c r="EKU1" s="77"/>
      <c r="EKV1" s="77"/>
      <c r="EKW1" s="77"/>
      <c r="EKX1" s="77"/>
      <c r="EKY1" s="77"/>
      <c r="EKZ1" s="77"/>
      <c r="ELA1" s="77"/>
      <c r="ELB1" s="77"/>
      <c r="ELC1" s="77"/>
      <c r="ELD1" s="77"/>
      <c r="ELE1" s="77" t="s">
        <v>5872</v>
      </c>
      <c r="ELF1" s="77"/>
      <c r="ELG1" s="77"/>
      <c r="ELH1" s="77"/>
      <c r="ELI1" s="77"/>
      <c r="ELJ1" s="77"/>
      <c r="ELK1" s="77"/>
      <c r="ELL1" s="77"/>
      <c r="ELM1" s="77"/>
      <c r="ELN1" s="77"/>
      <c r="ELO1" s="77"/>
      <c r="ELP1" s="77"/>
      <c r="ELQ1" s="77"/>
      <c r="ELR1" s="77"/>
      <c r="ELS1" s="77"/>
      <c r="ELT1" s="77"/>
      <c r="ELU1" s="77" t="s">
        <v>5872</v>
      </c>
      <c r="ELV1" s="77"/>
      <c r="ELW1" s="77"/>
      <c r="ELX1" s="77"/>
      <c r="ELY1" s="77"/>
      <c r="ELZ1" s="77"/>
      <c r="EMA1" s="77"/>
      <c r="EMB1" s="77"/>
      <c r="EMC1" s="77"/>
      <c r="EMD1" s="77"/>
      <c r="EME1" s="77"/>
      <c r="EMF1" s="77"/>
      <c r="EMG1" s="77"/>
      <c r="EMH1" s="77"/>
      <c r="EMI1" s="77"/>
      <c r="EMJ1" s="77"/>
      <c r="EMK1" s="77" t="s">
        <v>5872</v>
      </c>
      <c r="EML1" s="77"/>
      <c r="EMM1" s="77"/>
      <c r="EMN1" s="77"/>
      <c r="EMO1" s="77"/>
      <c r="EMP1" s="77"/>
      <c r="EMQ1" s="77"/>
      <c r="EMR1" s="77"/>
      <c r="EMS1" s="77"/>
      <c r="EMT1" s="77"/>
      <c r="EMU1" s="77"/>
      <c r="EMV1" s="77"/>
      <c r="EMW1" s="77"/>
      <c r="EMX1" s="77"/>
      <c r="EMY1" s="77"/>
      <c r="EMZ1" s="77"/>
      <c r="ENA1" s="77" t="s">
        <v>5872</v>
      </c>
      <c r="ENB1" s="77"/>
      <c r="ENC1" s="77"/>
      <c r="END1" s="77"/>
      <c r="ENE1" s="77"/>
      <c r="ENF1" s="77"/>
      <c r="ENG1" s="77"/>
      <c r="ENH1" s="77"/>
      <c r="ENI1" s="77"/>
      <c r="ENJ1" s="77"/>
      <c r="ENK1" s="77"/>
      <c r="ENL1" s="77"/>
      <c r="ENM1" s="77"/>
      <c r="ENN1" s="77"/>
      <c r="ENO1" s="77"/>
      <c r="ENP1" s="77"/>
      <c r="ENQ1" s="77" t="s">
        <v>5872</v>
      </c>
      <c r="ENR1" s="77"/>
      <c r="ENS1" s="77"/>
      <c r="ENT1" s="77"/>
      <c r="ENU1" s="77"/>
      <c r="ENV1" s="77"/>
      <c r="ENW1" s="77"/>
      <c r="ENX1" s="77"/>
      <c r="ENY1" s="77"/>
      <c r="ENZ1" s="77"/>
      <c r="EOA1" s="77"/>
      <c r="EOB1" s="77"/>
      <c r="EOC1" s="77"/>
      <c r="EOD1" s="77"/>
      <c r="EOE1" s="77"/>
      <c r="EOF1" s="77"/>
      <c r="EOG1" s="77" t="s">
        <v>5872</v>
      </c>
      <c r="EOH1" s="77"/>
      <c r="EOI1" s="77"/>
      <c r="EOJ1" s="77"/>
      <c r="EOK1" s="77"/>
      <c r="EOL1" s="77"/>
      <c r="EOM1" s="77"/>
      <c r="EON1" s="77"/>
      <c r="EOO1" s="77"/>
      <c r="EOP1" s="77"/>
      <c r="EOQ1" s="77"/>
      <c r="EOR1" s="77"/>
      <c r="EOS1" s="77"/>
      <c r="EOT1" s="77"/>
      <c r="EOU1" s="77"/>
      <c r="EOV1" s="77"/>
      <c r="EOW1" s="77" t="s">
        <v>5872</v>
      </c>
      <c r="EOX1" s="77"/>
      <c r="EOY1" s="77"/>
      <c r="EOZ1" s="77"/>
      <c r="EPA1" s="77"/>
      <c r="EPB1" s="77"/>
      <c r="EPC1" s="77"/>
      <c r="EPD1" s="77"/>
      <c r="EPE1" s="77"/>
      <c r="EPF1" s="77"/>
      <c r="EPG1" s="77"/>
      <c r="EPH1" s="77"/>
      <c r="EPI1" s="77"/>
      <c r="EPJ1" s="77"/>
      <c r="EPK1" s="77"/>
      <c r="EPL1" s="77"/>
      <c r="EPM1" s="77" t="s">
        <v>5872</v>
      </c>
      <c r="EPN1" s="77"/>
      <c r="EPO1" s="77"/>
      <c r="EPP1" s="77"/>
      <c r="EPQ1" s="77"/>
      <c r="EPR1" s="77"/>
      <c r="EPS1" s="77"/>
      <c r="EPT1" s="77"/>
      <c r="EPU1" s="77"/>
      <c r="EPV1" s="77"/>
      <c r="EPW1" s="77"/>
      <c r="EPX1" s="77"/>
      <c r="EPY1" s="77"/>
      <c r="EPZ1" s="77"/>
      <c r="EQA1" s="77"/>
      <c r="EQB1" s="77"/>
      <c r="EQC1" s="77" t="s">
        <v>5872</v>
      </c>
      <c r="EQD1" s="77"/>
      <c r="EQE1" s="77"/>
      <c r="EQF1" s="77"/>
      <c r="EQG1" s="77"/>
      <c r="EQH1" s="77"/>
      <c r="EQI1" s="77"/>
      <c r="EQJ1" s="77"/>
      <c r="EQK1" s="77"/>
      <c r="EQL1" s="77"/>
      <c r="EQM1" s="77"/>
      <c r="EQN1" s="77"/>
      <c r="EQO1" s="77"/>
      <c r="EQP1" s="77"/>
      <c r="EQQ1" s="77"/>
      <c r="EQR1" s="77"/>
      <c r="EQS1" s="77" t="s">
        <v>5872</v>
      </c>
      <c r="EQT1" s="77"/>
      <c r="EQU1" s="77"/>
      <c r="EQV1" s="77"/>
      <c r="EQW1" s="77"/>
      <c r="EQX1" s="77"/>
      <c r="EQY1" s="77"/>
      <c r="EQZ1" s="77"/>
      <c r="ERA1" s="77"/>
      <c r="ERB1" s="77"/>
      <c r="ERC1" s="77"/>
      <c r="ERD1" s="77"/>
      <c r="ERE1" s="77"/>
      <c r="ERF1" s="77"/>
      <c r="ERG1" s="77"/>
      <c r="ERH1" s="77"/>
      <c r="ERI1" s="77" t="s">
        <v>5872</v>
      </c>
      <c r="ERJ1" s="77"/>
      <c r="ERK1" s="77"/>
      <c r="ERL1" s="77"/>
      <c r="ERM1" s="77"/>
      <c r="ERN1" s="77"/>
      <c r="ERO1" s="77"/>
      <c r="ERP1" s="77"/>
      <c r="ERQ1" s="77"/>
      <c r="ERR1" s="77"/>
      <c r="ERS1" s="77"/>
      <c r="ERT1" s="77"/>
      <c r="ERU1" s="77"/>
      <c r="ERV1" s="77"/>
      <c r="ERW1" s="77"/>
      <c r="ERX1" s="77"/>
      <c r="ERY1" s="77" t="s">
        <v>5872</v>
      </c>
      <c r="ERZ1" s="77"/>
      <c r="ESA1" s="77"/>
      <c r="ESB1" s="77"/>
      <c r="ESC1" s="77"/>
      <c r="ESD1" s="77"/>
      <c r="ESE1" s="77"/>
      <c r="ESF1" s="77"/>
      <c r="ESG1" s="77"/>
      <c r="ESH1" s="77"/>
      <c r="ESI1" s="77"/>
      <c r="ESJ1" s="77"/>
      <c r="ESK1" s="77"/>
      <c r="ESL1" s="77"/>
      <c r="ESM1" s="77"/>
      <c r="ESN1" s="77"/>
      <c r="ESO1" s="77" t="s">
        <v>5872</v>
      </c>
      <c r="ESP1" s="77"/>
      <c r="ESQ1" s="77"/>
      <c r="ESR1" s="77"/>
      <c r="ESS1" s="77"/>
      <c r="EST1" s="77"/>
      <c r="ESU1" s="77"/>
      <c r="ESV1" s="77"/>
      <c r="ESW1" s="77"/>
      <c r="ESX1" s="77"/>
      <c r="ESY1" s="77"/>
      <c r="ESZ1" s="77"/>
      <c r="ETA1" s="77"/>
      <c r="ETB1" s="77"/>
      <c r="ETC1" s="77"/>
      <c r="ETD1" s="77"/>
      <c r="ETE1" s="77" t="s">
        <v>5872</v>
      </c>
      <c r="ETF1" s="77"/>
      <c r="ETG1" s="77"/>
      <c r="ETH1" s="77"/>
      <c r="ETI1" s="77"/>
      <c r="ETJ1" s="77"/>
      <c r="ETK1" s="77"/>
      <c r="ETL1" s="77"/>
      <c r="ETM1" s="77"/>
      <c r="ETN1" s="77"/>
      <c r="ETO1" s="77"/>
      <c r="ETP1" s="77"/>
      <c r="ETQ1" s="77"/>
      <c r="ETR1" s="77"/>
      <c r="ETS1" s="77"/>
      <c r="ETT1" s="77"/>
      <c r="ETU1" s="77" t="s">
        <v>5872</v>
      </c>
      <c r="ETV1" s="77"/>
      <c r="ETW1" s="77"/>
      <c r="ETX1" s="77"/>
      <c r="ETY1" s="77"/>
      <c r="ETZ1" s="77"/>
      <c r="EUA1" s="77"/>
      <c r="EUB1" s="77"/>
      <c r="EUC1" s="77"/>
      <c r="EUD1" s="77"/>
      <c r="EUE1" s="77"/>
      <c r="EUF1" s="77"/>
      <c r="EUG1" s="77"/>
      <c r="EUH1" s="77"/>
      <c r="EUI1" s="77"/>
      <c r="EUJ1" s="77"/>
      <c r="EUK1" s="77" t="s">
        <v>5872</v>
      </c>
      <c r="EUL1" s="77"/>
      <c r="EUM1" s="77"/>
      <c r="EUN1" s="77"/>
      <c r="EUO1" s="77"/>
      <c r="EUP1" s="77"/>
      <c r="EUQ1" s="77"/>
      <c r="EUR1" s="77"/>
      <c r="EUS1" s="77"/>
      <c r="EUT1" s="77"/>
      <c r="EUU1" s="77"/>
      <c r="EUV1" s="77"/>
      <c r="EUW1" s="77"/>
      <c r="EUX1" s="77"/>
      <c r="EUY1" s="77"/>
      <c r="EUZ1" s="77"/>
      <c r="EVA1" s="77" t="s">
        <v>5872</v>
      </c>
      <c r="EVB1" s="77"/>
      <c r="EVC1" s="77"/>
      <c r="EVD1" s="77"/>
      <c r="EVE1" s="77"/>
      <c r="EVF1" s="77"/>
      <c r="EVG1" s="77"/>
      <c r="EVH1" s="77"/>
      <c r="EVI1" s="77"/>
      <c r="EVJ1" s="77"/>
      <c r="EVK1" s="77"/>
      <c r="EVL1" s="77"/>
      <c r="EVM1" s="77"/>
      <c r="EVN1" s="77"/>
      <c r="EVO1" s="77"/>
      <c r="EVP1" s="77"/>
      <c r="EVQ1" s="77" t="s">
        <v>5872</v>
      </c>
      <c r="EVR1" s="77"/>
      <c r="EVS1" s="77"/>
      <c r="EVT1" s="77"/>
      <c r="EVU1" s="77"/>
      <c r="EVV1" s="77"/>
      <c r="EVW1" s="77"/>
      <c r="EVX1" s="77"/>
      <c r="EVY1" s="77"/>
      <c r="EVZ1" s="77"/>
      <c r="EWA1" s="77"/>
      <c r="EWB1" s="77"/>
      <c r="EWC1" s="77"/>
      <c r="EWD1" s="77"/>
      <c r="EWE1" s="77"/>
      <c r="EWF1" s="77"/>
      <c r="EWG1" s="77" t="s">
        <v>5872</v>
      </c>
      <c r="EWH1" s="77"/>
      <c r="EWI1" s="77"/>
      <c r="EWJ1" s="77"/>
      <c r="EWK1" s="77"/>
      <c r="EWL1" s="77"/>
      <c r="EWM1" s="77"/>
      <c r="EWN1" s="77"/>
      <c r="EWO1" s="77"/>
      <c r="EWP1" s="77"/>
      <c r="EWQ1" s="77"/>
      <c r="EWR1" s="77"/>
      <c r="EWS1" s="77"/>
      <c r="EWT1" s="77"/>
      <c r="EWU1" s="77"/>
      <c r="EWV1" s="77"/>
      <c r="EWW1" s="77" t="s">
        <v>5872</v>
      </c>
      <c r="EWX1" s="77"/>
      <c r="EWY1" s="77"/>
      <c r="EWZ1" s="77"/>
      <c r="EXA1" s="77"/>
      <c r="EXB1" s="77"/>
      <c r="EXC1" s="77"/>
      <c r="EXD1" s="77"/>
      <c r="EXE1" s="77"/>
      <c r="EXF1" s="77"/>
      <c r="EXG1" s="77"/>
      <c r="EXH1" s="77"/>
      <c r="EXI1" s="77"/>
      <c r="EXJ1" s="77"/>
      <c r="EXK1" s="77"/>
      <c r="EXL1" s="77"/>
      <c r="EXM1" s="77" t="s">
        <v>5872</v>
      </c>
      <c r="EXN1" s="77"/>
      <c r="EXO1" s="77"/>
      <c r="EXP1" s="77"/>
      <c r="EXQ1" s="77"/>
      <c r="EXR1" s="77"/>
      <c r="EXS1" s="77"/>
      <c r="EXT1" s="77"/>
      <c r="EXU1" s="77"/>
      <c r="EXV1" s="77"/>
      <c r="EXW1" s="77"/>
      <c r="EXX1" s="77"/>
      <c r="EXY1" s="77"/>
      <c r="EXZ1" s="77"/>
      <c r="EYA1" s="77"/>
      <c r="EYB1" s="77"/>
      <c r="EYC1" s="77" t="s">
        <v>5872</v>
      </c>
      <c r="EYD1" s="77"/>
      <c r="EYE1" s="77"/>
      <c r="EYF1" s="77"/>
      <c r="EYG1" s="77"/>
      <c r="EYH1" s="77"/>
      <c r="EYI1" s="77"/>
      <c r="EYJ1" s="77"/>
      <c r="EYK1" s="77"/>
      <c r="EYL1" s="77"/>
      <c r="EYM1" s="77"/>
      <c r="EYN1" s="77"/>
      <c r="EYO1" s="77"/>
      <c r="EYP1" s="77"/>
      <c r="EYQ1" s="77"/>
      <c r="EYR1" s="77"/>
      <c r="EYS1" s="77" t="s">
        <v>5872</v>
      </c>
      <c r="EYT1" s="77"/>
      <c r="EYU1" s="77"/>
      <c r="EYV1" s="77"/>
      <c r="EYW1" s="77"/>
      <c r="EYX1" s="77"/>
      <c r="EYY1" s="77"/>
      <c r="EYZ1" s="77"/>
      <c r="EZA1" s="77"/>
      <c r="EZB1" s="77"/>
      <c r="EZC1" s="77"/>
      <c r="EZD1" s="77"/>
      <c r="EZE1" s="77"/>
      <c r="EZF1" s="77"/>
      <c r="EZG1" s="77"/>
      <c r="EZH1" s="77"/>
      <c r="EZI1" s="77" t="s">
        <v>5872</v>
      </c>
      <c r="EZJ1" s="77"/>
      <c r="EZK1" s="77"/>
      <c r="EZL1" s="77"/>
      <c r="EZM1" s="77"/>
      <c r="EZN1" s="77"/>
      <c r="EZO1" s="77"/>
      <c r="EZP1" s="77"/>
      <c r="EZQ1" s="77"/>
      <c r="EZR1" s="77"/>
      <c r="EZS1" s="77"/>
      <c r="EZT1" s="77"/>
      <c r="EZU1" s="77"/>
      <c r="EZV1" s="77"/>
      <c r="EZW1" s="77"/>
      <c r="EZX1" s="77"/>
      <c r="EZY1" s="77" t="s">
        <v>5872</v>
      </c>
      <c r="EZZ1" s="77"/>
      <c r="FAA1" s="77"/>
      <c r="FAB1" s="77"/>
      <c r="FAC1" s="77"/>
      <c r="FAD1" s="77"/>
      <c r="FAE1" s="77"/>
      <c r="FAF1" s="77"/>
      <c r="FAG1" s="77"/>
      <c r="FAH1" s="77"/>
      <c r="FAI1" s="77"/>
      <c r="FAJ1" s="77"/>
      <c r="FAK1" s="77"/>
      <c r="FAL1" s="77"/>
      <c r="FAM1" s="77"/>
      <c r="FAN1" s="77"/>
      <c r="FAO1" s="77" t="s">
        <v>5872</v>
      </c>
      <c r="FAP1" s="77"/>
      <c r="FAQ1" s="77"/>
      <c r="FAR1" s="77"/>
      <c r="FAS1" s="77"/>
      <c r="FAT1" s="77"/>
      <c r="FAU1" s="77"/>
      <c r="FAV1" s="77"/>
      <c r="FAW1" s="77"/>
      <c r="FAX1" s="77"/>
      <c r="FAY1" s="77"/>
      <c r="FAZ1" s="77"/>
      <c r="FBA1" s="77"/>
      <c r="FBB1" s="77"/>
      <c r="FBC1" s="77"/>
      <c r="FBD1" s="77"/>
      <c r="FBE1" s="77" t="s">
        <v>5872</v>
      </c>
      <c r="FBF1" s="77"/>
      <c r="FBG1" s="77"/>
      <c r="FBH1" s="77"/>
      <c r="FBI1" s="77"/>
      <c r="FBJ1" s="77"/>
      <c r="FBK1" s="77"/>
      <c r="FBL1" s="77"/>
      <c r="FBM1" s="77"/>
      <c r="FBN1" s="77"/>
      <c r="FBO1" s="77"/>
      <c r="FBP1" s="77"/>
      <c r="FBQ1" s="77"/>
      <c r="FBR1" s="77"/>
      <c r="FBS1" s="77"/>
      <c r="FBT1" s="77"/>
      <c r="FBU1" s="77" t="s">
        <v>5872</v>
      </c>
      <c r="FBV1" s="77"/>
      <c r="FBW1" s="77"/>
      <c r="FBX1" s="77"/>
      <c r="FBY1" s="77"/>
      <c r="FBZ1" s="77"/>
      <c r="FCA1" s="77"/>
      <c r="FCB1" s="77"/>
      <c r="FCC1" s="77"/>
      <c r="FCD1" s="77"/>
      <c r="FCE1" s="77"/>
      <c r="FCF1" s="77"/>
      <c r="FCG1" s="77"/>
      <c r="FCH1" s="77"/>
      <c r="FCI1" s="77"/>
      <c r="FCJ1" s="77"/>
      <c r="FCK1" s="77" t="s">
        <v>5872</v>
      </c>
      <c r="FCL1" s="77"/>
      <c r="FCM1" s="77"/>
      <c r="FCN1" s="77"/>
      <c r="FCO1" s="77"/>
      <c r="FCP1" s="77"/>
      <c r="FCQ1" s="77"/>
      <c r="FCR1" s="77"/>
      <c r="FCS1" s="77"/>
      <c r="FCT1" s="77"/>
      <c r="FCU1" s="77"/>
      <c r="FCV1" s="77"/>
      <c r="FCW1" s="77"/>
      <c r="FCX1" s="77"/>
      <c r="FCY1" s="77"/>
      <c r="FCZ1" s="77"/>
      <c r="FDA1" s="77" t="s">
        <v>5872</v>
      </c>
      <c r="FDB1" s="77"/>
      <c r="FDC1" s="77"/>
      <c r="FDD1" s="77"/>
      <c r="FDE1" s="77"/>
      <c r="FDF1" s="77"/>
      <c r="FDG1" s="77"/>
      <c r="FDH1" s="77"/>
      <c r="FDI1" s="77"/>
      <c r="FDJ1" s="77"/>
      <c r="FDK1" s="77"/>
      <c r="FDL1" s="77"/>
      <c r="FDM1" s="77"/>
      <c r="FDN1" s="77"/>
      <c r="FDO1" s="77"/>
      <c r="FDP1" s="77"/>
      <c r="FDQ1" s="77" t="s">
        <v>5872</v>
      </c>
      <c r="FDR1" s="77"/>
      <c r="FDS1" s="77"/>
      <c r="FDT1" s="77"/>
      <c r="FDU1" s="77"/>
      <c r="FDV1" s="77"/>
      <c r="FDW1" s="77"/>
      <c r="FDX1" s="77"/>
      <c r="FDY1" s="77"/>
      <c r="FDZ1" s="77"/>
      <c r="FEA1" s="77"/>
      <c r="FEB1" s="77"/>
      <c r="FEC1" s="77"/>
      <c r="FED1" s="77"/>
      <c r="FEE1" s="77"/>
      <c r="FEF1" s="77"/>
      <c r="FEG1" s="77" t="s">
        <v>5872</v>
      </c>
      <c r="FEH1" s="77"/>
      <c r="FEI1" s="77"/>
      <c r="FEJ1" s="77"/>
      <c r="FEK1" s="77"/>
      <c r="FEL1" s="77"/>
      <c r="FEM1" s="77"/>
      <c r="FEN1" s="77"/>
      <c r="FEO1" s="77"/>
      <c r="FEP1" s="77"/>
      <c r="FEQ1" s="77"/>
      <c r="FER1" s="77"/>
      <c r="FES1" s="77"/>
      <c r="FET1" s="77"/>
      <c r="FEU1" s="77"/>
      <c r="FEV1" s="77"/>
      <c r="FEW1" s="77" t="s">
        <v>5872</v>
      </c>
      <c r="FEX1" s="77"/>
      <c r="FEY1" s="77"/>
      <c r="FEZ1" s="77"/>
      <c r="FFA1" s="77"/>
      <c r="FFB1" s="77"/>
      <c r="FFC1" s="77"/>
      <c r="FFD1" s="77"/>
      <c r="FFE1" s="77"/>
      <c r="FFF1" s="77"/>
      <c r="FFG1" s="77"/>
      <c r="FFH1" s="77"/>
      <c r="FFI1" s="77"/>
      <c r="FFJ1" s="77"/>
      <c r="FFK1" s="77"/>
      <c r="FFL1" s="77"/>
      <c r="FFM1" s="77" t="s">
        <v>5872</v>
      </c>
      <c r="FFN1" s="77"/>
      <c r="FFO1" s="77"/>
      <c r="FFP1" s="77"/>
      <c r="FFQ1" s="77"/>
      <c r="FFR1" s="77"/>
      <c r="FFS1" s="77"/>
      <c r="FFT1" s="77"/>
      <c r="FFU1" s="77"/>
      <c r="FFV1" s="77"/>
      <c r="FFW1" s="77"/>
      <c r="FFX1" s="77"/>
      <c r="FFY1" s="77"/>
      <c r="FFZ1" s="77"/>
      <c r="FGA1" s="77"/>
      <c r="FGB1" s="77"/>
      <c r="FGC1" s="77" t="s">
        <v>5872</v>
      </c>
      <c r="FGD1" s="77"/>
      <c r="FGE1" s="77"/>
      <c r="FGF1" s="77"/>
      <c r="FGG1" s="77"/>
      <c r="FGH1" s="77"/>
      <c r="FGI1" s="77"/>
      <c r="FGJ1" s="77"/>
      <c r="FGK1" s="77"/>
      <c r="FGL1" s="77"/>
      <c r="FGM1" s="77"/>
      <c r="FGN1" s="77"/>
      <c r="FGO1" s="77"/>
      <c r="FGP1" s="77"/>
      <c r="FGQ1" s="77"/>
      <c r="FGR1" s="77"/>
      <c r="FGS1" s="77" t="s">
        <v>5872</v>
      </c>
      <c r="FGT1" s="77"/>
      <c r="FGU1" s="77"/>
      <c r="FGV1" s="77"/>
      <c r="FGW1" s="77"/>
      <c r="FGX1" s="77"/>
      <c r="FGY1" s="77"/>
      <c r="FGZ1" s="77"/>
      <c r="FHA1" s="77"/>
      <c r="FHB1" s="77"/>
      <c r="FHC1" s="77"/>
      <c r="FHD1" s="77"/>
      <c r="FHE1" s="77"/>
      <c r="FHF1" s="77"/>
      <c r="FHG1" s="77"/>
      <c r="FHH1" s="77"/>
      <c r="FHI1" s="77" t="s">
        <v>5872</v>
      </c>
      <c r="FHJ1" s="77"/>
      <c r="FHK1" s="77"/>
      <c r="FHL1" s="77"/>
      <c r="FHM1" s="77"/>
      <c r="FHN1" s="77"/>
      <c r="FHO1" s="77"/>
      <c r="FHP1" s="77"/>
      <c r="FHQ1" s="77"/>
      <c r="FHR1" s="77"/>
      <c r="FHS1" s="77"/>
      <c r="FHT1" s="77"/>
      <c r="FHU1" s="77"/>
      <c r="FHV1" s="77"/>
      <c r="FHW1" s="77"/>
      <c r="FHX1" s="77"/>
      <c r="FHY1" s="77" t="s">
        <v>5872</v>
      </c>
      <c r="FHZ1" s="77"/>
      <c r="FIA1" s="77"/>
      <c r="FIB1" s="77"/>
      <c r="FIC1" s="77"/>
      <c r="FID1" s="77"/>
      <c r="FIE1" s="77"/>
      <c r="FIF1" s="77"/>
      <c r="FIG1" s="77"/>
      <c r="FIH1" s="77"/>
      <c r="FII1" s="77"/>
      <c r="FIJ1" s="77"/>
      <c r="FIK1" s="77"/>
      <c r="FIL1" s="77"/>
      <c r="FIM1" s="77"/>
      <c r="FIN1" s="77"/>
      <c r="FIO1" s="77" t="s">
        <v>5872</v>
      </c>
      <c r="FIP1" s="77"/>
      <c r="FIQ1" s="77"/>
      <c r="FIR1" s="77"/>
      <c r="FIS1" s="77"/>
      <c r="FIT1" s="77"/>
      <c r="FIU1" s="77"/>
      <c r="FIV1" s="77"/>
      <c r="FIW1" s="77"/>
      <c r="FIX1" s="77"/>
      <c r="FIY1" s="77"/>
      <c r="FIZ1" s="77"/>
      <c r="FJA1" s="77"/>
      <c r="FJB1" s="77"/>
      <c r="FJC1" s="77"/>
      <c r="FJD1" s="77"/>
      <c r="FJE1" s="77" t="s">
        <v>5872</v>
      </c>
      <c r="FJF1" s="77"/>
      <c r="FJG1" s="77"/>
      <c r="FJH1" s="77"/>
      <c r="FJI1" s="77"/>
      <c r="FJJ1" s="77"/>
      <c r="FJK1" s="77"/>
      <c r="FJL1" s="77"/>
      <c r="FJM1" s="77"/>
      <c r="FJN1" s="77"/>
      <c r="FJO1" s="77"/>
      <c r="FJP1" s="77"/>
      <c r="FJQ1" s="77"/>
      <c r="FJR1" s="77"/>
      <c r="FJS1" s="77"/>
      <c r="FJT1" s="77"/>
      <c r="FJU1" s="77" t="s">
        <v>5872</v>
      </c>
      <c r="FJV1" s="77"/>
      <c r="FJW1" s="77"/>
      <c r="FJX1" s="77"/>
      <c r="FJY1" s="77"/>
      <c r="FJZ1" s="77"/>
      <c r="FKA1" s="77"/>
      <c r="FKB1" s="77"/>
      <c r="FKC1" s="77"/>
      <c r="FKD1" s="77"/>
      <c r="FKE1" s="77"/>
      <c r="FKF1" s="77"/>
      <c r="FKG1" s="77"/>
      <c r="FKH1" s="77"/>
      <c r="FKI1" s="77"/>
      <c r="FKJ1" s="77"/>
      <c r="FKK1" s="77" t="s">
        <v>5872</v>
      </c>
      <c r="FKL1" s="77"/>
      <c r="FKM1" s="77"/>
      <c r="FKN1" s="77"/>
      <c r="FKO1" s="77"/>
      <c r="FKP1" s="77"/>
      <c r="FKQ1" s="77"/>
      <c r="FKR1" s="77"/>
      <c r="FKS1" s="77"/>
      <c r="FKT1" s="77"/>
      <c r="FKU1" s="77"/>
      <c r="FKV1" s="77"/>
      <c r="FKW1" s="77"/>
      <c r="FKX1" s="77"/>
      <c r="FKY1" s="77"/>
      <c r="FKZ1" s="77"/>
      <c r="FLA1" s="77" t="s">
        <v>5872</v>
      </c>
      <c r="FLB1" s="77"/>
      <c r="FLC1" s="77"/>
      <c r="FLD1" s="77"/>
      <c r="FLE1" s="77"/>
      <c r="FLF1" s="77"/>
      <c r="FLG1" s="77"/>
      <c r="FLH1" s="77"/>
      <c r="FLI1" s="77"/>
      <c r="FLJ1" s="77"/>
      <c r="FLK1" s="77"/>
      <c r="FLL1" s="77"/>
      <c r="FLM1" s="77"/>
      <c r="FLN1" s="77"/>
      <c r="FLO1" s="77"/>
      <c r="FLP1" s="77"/>
      <c r="FLQ1" s="77" t="s">
        <v>5872</v>
      </c>
      <c r="FLR1" s="77"/>
      <c r="FLS1" s="77"/>
      <c r="FLT1" s="77"/>
      <c r="FLU1" s="77"/>
      <c r="FLV1" s="77"/>
      <c r="FLW1" s="77"/>
      <c r="FLX1" s="77"/>
      <c r="FLY1" s="77"/>
      <c r="FLZ1" s="77"/>
      <c r="FMA1" s="77"/>
      <c r="FMB1" s="77"/>
      <c r="FMC1" s="77"/>
      <c r="FMD1" s="77"/>
      <c r="FME1" s="77"/>
      <c r="FMF1" s="77"/>
      <c r="FMG1" s="77" t="s">
        <v>5872</v>
      </c>
      <c r="FMH1" s="77"/>
      <c r="FMI1" s="77"/>
      <c r="FMJ1" s="77"/>
      <c r="FMK1" s="77"/>
      <c r="FML1" s="77"/>
      <c r="FMM1" s="77"/>
      <c r="FMN1" s="77"/>
      <c r="FMO1" s="77"/>
      <c r="FMP1" s="77"/>
      <c r="FMQ1" s="77"/>
      <c r="FMR1" s="77"/>
      <c r="FMS1" s="77"/>
      <c r="FMT1" s="77"/>
      <c r="FMU1" s="77"/>
      <c r="FMV1" s="77"/>
      <c r="FMW1" s="77" t="s">
        <v>5872</v>
      </c>
      <c r="FMX1" s="77"/>
      <c r="FMY1" s="77"/>
      <c r="FMZ1" s="77"/>
      <c r="FNA1" s="77"/>
      <c r="FNB1" s="77"/>
      <c r="FNC1" s="77"/>
      <c r="FND1" s="77"/>
      <c r="FNE1" s="77"/>
      <c r="FNF1" s="77"/>
      <c r="FNG1" s="77"/>
      <c r="FNH1" s="77"/>
      <c r="FNI1" s="77"/>
      <c r="FNJ1" s="77"/>
      <c r="FNK1" s="77"/>
      <c r="FNL1" s="77"/>
      <c r="FNM1" s="77" t="s">
        <v>5872</v>
      </c>
      <c r="FNN1" s="77"/>
      <c r="FNO1" s="77"/>
      <c r="FNP1" s="77"/>
      <c r="FNQ1" s="77"/>
      <c r="FNR1" s="77"/>
      <c r="FNS1" s="77"/>
      <c r="FNT1" s="77"/>
      <c r="FNU1" s="77"/>
      <c r="FNV1" s="77"/>
      <c r="FNW1" s="77"/>
      <c r="FNX1" s="77"/>
      <c r="FNY1" s="77"/>
      <c r="FNZ1" s="77"/>
      <c r="FOA1" s="77"/>
      <c r="FOB1" s="77"/>
      <c r="FOC1" s="77" t="s">
        <v>5872</v>
      </c>
      <c r="FOD1" s="77"/>
      <c r="FOE1" s="77"/>
      <c r="FOF1" s="77"/>
      <c r="FOG1" s="77"/>
      <c r="FOH1" s="77"/>
      <c r="FOI1" s="77"/>
      <c r="FOJ1" s="77"/>
      <c r="FOK1" s="77"/>
      <c r="FOL1" s="77"/>
      <c r="FOM1" s="77"/>
      <c r="FON1" s="77"/>
      <c r="FOO1" s="77"/>
      <c r="FOP1" s="77"/>
      <c r="FOQ1" s="77"/>
      <c r="FOR1" s="77"/>
      <c r="FOS1" s="77" t="s">
        <v>5872</v>
      </c>
      <c r="FOT1" s="77"/>
      <c r="FOU1" s="77"/>
      <c r="FOV1" s="77"/>
      <c r="FOW1" s="77"/>
      <c r="FOX1" s="77"/>
      <c r="FOY1" s="77"/>
      <c r="FOZ1" s="77"/>
      <c r="FPA1" s="77"/>
      <c r="FPB1" s="77"/>
      <c r="FPC1" s="77"/>
      <c r="FPD1" s="77"/>
      <c r="FPE1" s="77"/>
      <c r="FPF1" s="77"/>
      <c r="FPG1" s="77"/>
      <c r="FPH1" s="77"/>
      <c r="FPI1" s="77" t="s">
        <v>5872</v>
      </c>
      <c r="FPJ1" s="77"/>
      <c r="FPK1" s="77"/>
      <c r="FPL1" s="77"/>
      <c r="FPM1" s="77"/>
      <c r="FPN1" s="77"/>
      <c r="FPO1" s="77"/>
      <c r="FPP1" s="77"/>
      <c r="FPQ1" s="77"/>
      <c r="FPR1" s="77"/>
      <c r="FPS1" s="77"/>
      <c r="FPT1" s="77"/>
      <c r="FPU1" s="77"/>
      <c r="FPV1" s="77"/>
      <c r="FPW1" s="77"/>
      <c r="FPX1" s="77"/>
      <c r="FPY1" s="77" t="s">
        <v>5872</v>
      </c>
      <c r="FPZ1" s="77"/>
      <c r="FQA1" s="77"/>
      <c r="FQB1" s="77"/>
      <c r="FQC1" s="77"/>
      <c r="FQD1" s="77"/>
      <c r="FQE1" s="77"/>
      <c r="FQF1" s="77"/>
      <c r="FQG1" s="77"/>
      <c r="FQH1" s="77"/>
      <c r="FQI1" s="77"/>
      <c r="FQJ1" s="77"/>
      <c r="FQK1" s="77"/>
      <c r="FQL1" s="77"/>
      <c r="FQM1" s="77"/>
      <c r="FQN1" s="77"/>
      <c r="FQO1" s="77" t="s">
        <v>5872</v>
      </c>
      <c r="FQP1" s="77"/>
      <c r="FQQ1" s="77"/>
      <c r="FQR1" s="77"/>
      <c r="FQS1" s="77"/>
      <c r="FQT1" s="77"/>
      <c r="FQU1" s="77"/>
      <c r="FQV1" s="77"/>
      <c r="FQW1" s="77"/>
      <c r="FQX1" s="77"/>
      <c r="FQY1" s="77"/>
      <c r="FQZ1" s="77"/>
      <c r="FRA1" s="77"/>
      <c r="FRB1" s="77"/>
      <c r="FRC1" s="77"/>
      <c r="FRD1" s="77"/>
      <c r="FRE1" s="77" t="s">
        <v>5872</v>
      </c>
      <c r="FRF1" s="77"/>
      <c r="FRG1" s="77"/>
      <c r="FRH1" s="77"/>
      <c r="FRI1" s="77"/>
      <c r="FRJ1" s="77"/>
      <c r="FRK1" s="77"/>
      <c r="FRL1" s="77"/>
      <c r="FRM1" s="77"/>
      <c r="FRN1" s="77"/>
      <c r="FRO1" s="77"/>
      <c r="FRP1" s="77"/>
      <c r="FRQ1" s="77"/>
      <c r="FRR1" s="77"/>
      <c r="FRS1" s="77"/>
      <c r="FRT1" s="77"/>
      <c r="FRU1" s="77" t="s">
        <v>5872</v>
      </c>
      <c r="FRV1" s="77"/>
      <c r="FRW1" s="77"/>
      <c r="FRX1" s="77"/>
      <c r="FRY1" s="77"/>
      <c r="FRZ1" s="77"/>
      <c r="FSA1" s="77"/>
      <c r="FSB1" s="77"/>
      <c r="FSC1" s="77"/>
      <c r="FSD1" s="77"/>
      <c r="FSE1" s="77"/>
      <c r="FSF1" s="77"/>
      <c r="FSG1" s="77"/>
      <c r="FSH1" s="77"/>
      <c r="FSI1" s="77"/>
      <c r="FSJ1" s="77"/>
      <c r="FSK1" s="77" t="s">
        <v>5872</v>
      </c>
      <c r="FSL1" s="77"/>
      <c r="FSM1" s="77"/>
      <c r="FSN1" s="77"/>
      <c r="FSO1" s="77"/>
      <c r="FSP1" s="77"/>
      <c r="FSQ1" s="77"/>
      <c r="FSR1" s="77"/>
      <c r="FSS1" s="77"/>
      <c r="FST1" s="77"/>
      <c r="FSU1" s="77"/>
      <c r="FSV1" s="77"/>
      <c r="FSW1" s="77"/>
      <c r="FSX1" s="77"/>
      <c r="FSY1" s="77"/>
      <c r="FSZ1" s="77"/>
      <c r="FTA1" s="77" t="s">
        <v>5872</v>
      </c>
      <c r="FTB1" s="77"/>
      <c r="FTC1" s="77"/>
      <c r="FTD1" s="77"/>
      <c r="FTE1" s="77"/>
      <c r="FTF1" s="77"/>
      <c r="FTG1" s="77"/>
      <c r="FTH1" s="77"/>
      <c r="FTI1" s="77"/>
      <c r="FTJ1" s="77"/>
      <c r="FTK1" s="77"/>
      <c r="FTL1" s="77"/>
      <c r="FTM1" s="77"/>
      <c r="FTN1" s="77"/>
      <c r="FTO1" s="77"/>
      <c r="FTP1" s="77"/>
      <c r="FTQ1" s="77" t="s">
        <v>5872</v>
      </c>
      <c r="FTR1" s="77"/>
      <c r="FTS1" s="77"/>
      <c r="FTT1" s="77"/>
      <c r="FTU1" s="77"/>
      <c r="FTV1" s="77"/>
      <c r="FTW1" s="77"/>
      <c r="FTX1" s="77"/>
      <c r="FTY1" s="77"/>
      <c r="FTZ1" s="77"/>
      <c r="FUA1" s="77"/>
      <c r="FUB1" s="77"/>
      <c r="FUC1" s="77"/>
      <c r="FUD1" s="77"/>
      <c r="FUE1" s="77"/>
      <c r="FUF1" s="77"/>
      <c r="FUG1" s="77" t="s">
        <v>5872</v>
      </c>
      <c r="FUH1" s="77"/>
      <c r="FUI1" s="77"/>
      <c r="FUJ1" s="77"/>
      <c r="FUK1" s="77"/>
      <c r="FUL1" s="77"/>
      <c r="FUM1" s="77"/>
      <c r="FUN1" s="77"/>
      <c r="FUO1" s="77"/>
      <c r="FUP1" s="77"/>
      <c r="FUQ1" s="77"/>
      <c r="FUR1" s="77"/>
      <c r="FUS1" s="77"/>
      <c r="FUT1" s="77"/>
      <c r="FUU1" s="77"/>
      <c r="FUV1" s="77"/>
      <c r="FUW1" s="77" t="s">
        <v>5872</v>
      </c>
      <c r="FUX1" s="77"/>
      <c r="FUY1" s="77"/>
      <c r="FUZ1" s="77"/>
      <c r="FVA1" s="77"/>
      <c r="FVB1" s="77"/>
      <c r="FVC1" s="77"/>
      <c r="FVD1" s="77"/>
      <c r="FVE1" s="77"/>
      <c r="FVF1" s="77"/>
      <c r="FVG1" s="77"/>
      <c r="FVH1" s="77"/>
      <c r="FVI1" s="77"/>
      <c r="FVJ1" s="77"/>
      <c r="FVK1" s="77"/>
      <c r="FVL1" s="77"/>
      <c r="FVM1" s="77" t="s">
        <v>5872</v>
      </c>
      <c r="FVN1" s="77"/>
      <c r="FVO1" s="77"/>
      <c r="FVP1" s="77"/>
      <c r="FVQ1" s="77"/>
      <c r="FVR1" s="77"/>
      <c r="FVS1" s="77"/>
      <c r="FVT1" s="77"/>
      <c r="FVU1" s="77"/>
      <c r="FVV1" s="77"/>
      <c r="FVW1" s="77"/>
      <c r="FVX1" s="77"/>
      <c r="FVY1" s="77"/>
      <c r="FVZ1" s="77"/>
      <c r="FWA1" s="77"/>
      <c r="FWB1" s="77"/>
      <c r="FWC1" s="77" t="s">
        <v>5872</v>
      </c>
      <c r="FWD1" s="77"/>
      <c r="FWE1" s="77"/>
      <c r="FWF1" s="77"/>
      <c r="FWG1" s="77"/>
      <c r="FWH1" s="77"/>
      <c r="FWI1" s="77"/>
      <c r="FWJ1" s="77"/>
      <c r="FWK1" s="77"/>
      <c r="FWL1" s="77"/>
      <c r="FWM1" s="77"/>
      <c r="FWN1" s="77"/>
      <c r="FWO1" s="77"/>
      <c r="FWP1" s="77"/>
      <c r="FWQ1" s="77"/>
      <c r="FWR1" s="77"/>
      <c r="FWS1" s="77" t="s">
        <v>5872</v>
      </c>
      <c r="FWT1" s="77"/>
      <c r="FWU1" s="77"/>
      <c r="FWV1" s="77"/>
      <c r="FWW1" s="77"/>
      <c r="FWX1" s="77"/>
      <c r="FWY1" s="77"/>
      <c r="FWZ1" s="77"/>
      <c r="FXA1" s="77"/>
      <c r="FXB1" s="77"/>
      <c r="FXC1" s="77"/>
      <c r="FXD1" s="77"/>
      <c r="FXE1" s="77"/>
      <c r="FXF1" s="77"/>
      <c r="FXG1" s="77"/>
      <c r="FXH1" s="77"/>
      <c r="FXI1" s="77" t="s">
        <v>5872</v>
      </c>
      <c r="FXJ1" s="77"/>
      <c r="FXK1" s="77"/>
      <c r="FXL1" s="77"/>
      <c r="FXM1" s="77"/>
      <c r="FXN1" s="77"/>
      <c r="FXO1" s="77"/>
      <c r="FXP1" s="77"/>
      <c r="FXQ1" s="77"/>
      <c r="FXR1" s="77"/>
      <c r="FXS1" s="77"/>
      <c r="FXT1" s="77"/>
      <c r="FXU1" s="77"/>
      <c r="FXV1" s="77"/>
      <c r="FXW1" s="77"/>
      <c r="FXX1" s="77"/>
      <c r="FXY1" s="77" t="s">
        <v>5872</v>
      </c>
      <c r="FXZ1" s="77"/>
      <c r="FYA1" s="77"/>
      <c r="FYB1" s="77"/>
      <c r="FYC1" s="77"/>
      <c r="FYD1" s="77"/>
      <c r="FYE1" s="77"/>
      <c r="FYF1" s="77"/>
      <c r="FYG1" s="77"/>
      <c r="FYH1" s="77"/>
      <c r="FYI1" s="77"/>
      <c r="FYJ1" s="77"/>
      <c r="FYK1" s="77"/>
      <c r="FYL1" s="77"/>
      <c r="FYM1" s="77"/>
      <c r="FYN1" s="77"/>
      <c r="FYO1" s="77" t="s">
        <v>5872</v>
      </c>
      <c r="FYP1" s="77"/>
      <c r="FYQ1" s="77"/>
      <c r="FYR1" s="77"/>
      <c r="FYS1" s="77"/>
      <c r="FYT1" s="77"/>
      <c r="FYU1" s="77"/>
      <c r="FYV1" s="77"/>
      <c r="FYW1" s="77"/>
      <c r="FYX1" s="77"/>
      <c r="FYY1" s="77"/>
      <c r="FYZ1" s="77"/>
      <c r="FZA1" s="77"/>
      <c r="FZB1" s="77"/>
      <c r="FZC1" s="77"/>
      <c r="FZD1" s="77"/>
      <c r="FZE1" s="77" t="s">
        <v>5872</v>
      </c>
      <c r="FZF1" s="77"/>
      <c r="FZG1" s="77"/>
      <c r="FZH1" s="77"/>
      <c r="FZI1" s="77"/>
      <c r="FZJ1" s="77"/>
      <c r="FZK1" s="77"/>
      <c r="FZL1" s="77"/>
      <c r="FZM1" s="77"/>
      <c r="FZN1" s="77"/>
      <c r="FZO1" s="77"/>
      <c r="FZP1" s="77"/>
      <c r="FZQ1" s="77"/>
      <c r="FZR1" s="77"/>
      <c r="FZS1" s="77"/>
      <c r="FZT1" s="77"/>
      <c r="FZU1" s="77" t="s">
        <v>5872</v>
      </c>
      <c r="FZV1" s="77"/>
      <c r="FZW1" s="77"/>
      <c r="FZX1" s="77"/>
      <c r="FZY1" s="77"/>
      <c r="FZZ1" s="77"/>
      <c r="GAA1" s="77"/>
      <c r="GAB1" s="77"/>
      <c r="GAC1" s="77"/>
      <c r="GAD1" s="77"/>
      <c r="GAE1" s="77"/>
      <c r="GAF1" s="77"/>
      <c r="GAG1" s="77"/>
      <c r="GAH1" s="77"/>
      <c r="GAI1" s="77"/>
      <c r="GAJ1" s="77"/>
      <c r="GAK1" s="77" t="s">
        <v>5872</v>
      </c>
      <c r="GAL1" s="77"/>
      <c r="GAM1" s="77"/>
      <c r="GAN1" s="77"/>
      <c r="GAO1" s="77"/>
      <c r="GAP1" s="77"/>
      <c r="GAQ1" s="77"/>
      <c r="GAR1" s="77"/>
      <c r="GAS1" s="77"/>
      <c r="GAT1" s="77"/>
      <c r="GAU1" s="77"/>
      <c r="GAV1" s="77"/>
      <c r="GAW1" s="77"/>
      <c r="GAX1" s="77"/>
      <c r="GAY1" s="77"/>
      <c r="GAZ1" s="77"/>
      <c r="GBA1" s="77" t="s">
        <v>5872</v>
      </c>
      <c r="GBB1" s="77"/>
      <c r="GBC1" s="77"/>
      <c r="GBD1" s="77"/>
      <c r="GBE1" s="77"/>
      <c r="GBF1" s="77"/>
      <c r="GBG1" s="77"/>
      <c r="GBH1" s="77"/>
      <c r="GBI1" s="77"/>
      <c r="GBJ1" s="77"/>
      <c r="GBK1" s="77"/>
      <c r="GBL1" s="77"/>
      <c r="GBM1" s="77"/>
      <c r="GBN1" s="77"/>
      <c r="GBO1" s="77"/>
      <c r="GBP1" s="77"/>
      <c r="GBQ1" s="77" t="s">
        <v>5872</v>
      </c>
      <c r="GBR1" s="77"/>
      <c r="GBS1" s="77"/>
      <c r="GBT1" s="77"/>
      <c r="GBU1" s="77"/>
      <c r="GBV1" s="77"/>
      <c r="GBW1" s="77"/>
      <c r="GBX1" s="77"/>
      <c r="GBY1" s="77"/>
      <c r="GBZ1" s="77"/>
      <c r="GCA1" s="77"/>
      <c r="GCB1" s="77"/>
      <c r="GCC1" s="77"/>
      <c r="GCD1" s="77"/>
      <c r="GCE1" s="77"/>
      <c r="GCF1" s="77"/>
      <c r="GCG1" s="77" t="s">
        <v>5872</v>
      </c>
      <c r="GCH1" s="77"/>
      <c r="GCI1" s="77"/>
      <c r="GCJ1" s="77"/>
      <c r="GCK1" s="77"/>
      <c r="GCL1" s="77"/>
      <c r="GCM1" s="77"/>
      <c r="GCN1" s="77"/>
      <c r="GCO1" s="77"/>
      <c r="GCP1" s="77"/>
      <c r="GCQ1" s="77"/>
      <c r="GCR1" s="77"/>
      <c r="GCS1" s="77"/>
      <c r="GCT1" s="77"/>
      <c r="GCU1" s="77"/>
      <c r="GCV1" s="77"/>
      <c r="GCW1" s="77" t="s">
        <v>5872</v>
      </c>
      <c r="GCX1" s="77"/>
      <c r="GCY1" s="77"/>
      <c r="GCZ1" s="77"/>
      <c r="GDA1" s="77"/>
      <c r="GDB1" s="77"/>
      <c r="GDC1" s="77"/>
      <c r="GDD1" s="77"/>
      <c r="GDE1" s="77"/>
      <c r="GDF1" s="77"/>
      <c r="GDG1" s="77"/>
      <c r="GDH1" s="77"/>
      <c r="GDI1" s="77"/>
      <c r="GDJ1" s="77"/>
      <c r="GDK1" s="77"/>
      <c r="GDL1" s="77"/>
      <c r="GDM1" s="77" t="s">
        <v>5872</v>
      </c>
      <c r="GDN1" s="77"/>
      <c r="GDO1" s="77"/>
      <c r="GDP1" s="77"/>
      <c r="GDQ1" s="77"/>
      <c r="GDR1" s="77"/>
      <c r="GDS1" s="77"/>
      <c r="GDT1" s="77"/>
      <c r="GDU1" s="77"/>
      <c r="GDV1" s="77"/>
      <c r="GDW1" s="77"/>
      <c r="GDX1" s="77"/>
      <c r="GDY1" s="77"/>
      <c r="GDZ1" s="77"/>
      <c r="GEA1" s="77"/>
      <c r="GEB1" s="77"/>
      <c r="GEC1" s="77" t="s">
        <v>5872</v>
      </c>
      <c r="GED1" s="77"/>
      <c r="GEE1" s="77"/>
      <c r="GEF1" s="77"/>
      <c r="GEG1" s="77"/>
      <c r="GEH1" s="77"/>
      <c r="GEI1" s="77"/>
      <c r="GEJ1" s="77"/>
      <c r="GEK1" s="77"/>
      <c r="GEL1" s="77"/>
      <c r="GEM1" s="77"/>
      <c r="GEN1" s="77"/>
      <c r="GEO1" s="77"/>
      <c r="GEP1" s="77"/>
      <c r="GEQ1" s="77"/>
      <c r="GER1" s="77"/>
      <c r="GES1" s="77" t="s">
        <v>5872</v>
      </c>
      <c r="GET1" s="77"/>
      <c r="GEU1" s="77"/>
      <c r="GEV1" s="77"/>
      <c r="GEW1" s="77"/>
      <c r="GEX1" s="77"/>
      <c r="GEY1" s="77"/>
      <c r="GEZ1" s="77"/>
      <c r="GFA1" s="77"/>
      <c r="GFB1" s="77"/>
      <c r="GFC1" s="77"/>
      <c r="GFD1" s="77"/>
      <c r="GFE1" s="77"/>
      <c r="GFF1" s="77"/>
      <c r="GFG1" s="77"/>
      <c r="GFH1" s="77"/>
      <c r="GFI1" s="77" t="s">
        <v>5872</v>
      </c>
      <c r="GFJ1" s="77"/>
      <c r="GFK1" s="77"/>
      <c r="GFL1" s="77"/>
      <c r="GFM1" s="77"/>
      <c r="GFN1" s="77"/>
      <c r="GFO1" s="77"/>
      <c r="GFP1" s="77"/>
      <c r="GFQ1" s="77"/>
      <c r="GFR1" s="77"/>
      <c r="GFS1" s="77"/>
      <c r="GFT1" s="77"/>
      <c r="GFU1" s="77"/>
      <c r="GFV1" s="77"/>
      <c r="GFW1" s="77"/>
      <c r="GFX1" s="77"/>
      <c r="GFY1" s="77" t="s">
        <v>5872</v>
      </c>
      <c r="GFZ1" s="77"/>
      <c r="GGA1" s="77"/>
      <c r="GGB1" s="77"/>
      <c r="GGC1" s="77"/>
      <c r="GGD1" s="77"/>
      <c r="GGE1" s="77"/>
      <c r="GGF1" s="77"/>
      <c r="GGG1" s="77"/>
      <c r="GGH1" s="77"/>
      <c r="GGI1" s="77"/>
      <c r="GGJ1" s="77"/>
      <c r="GGK1" s="77"/>
      <c r="GGL1" s="77"/>
      <c r="GGM1" s="77"/>
      <c r="GGN1" s="77"/>
      <c r="GGO1" s="77" t="s">
        <v>5872</v>
      </c>
      <c r="GGP1" s="77"/>
      <c r="GGQ1" s="77"/>
      <c r="GGR1" s="77"/>
      <c r="GGS1" s="77"/>
      <c r="GGT1" s="77"/>
      <c r="GGU1" s="77"/>
      <c r="GGV1" s="77"/>
      <c r="GGW1" s="77"/>
      <c r="GGX1" s="77"/>
      <c r="GGY1" s="77"/>
      <c r="GGZ1" s="77"/>
      <c r="GHA1" s="77"/>
      <c r="GHB1" s="77"/>
      <c r="GHC1" s="77"/>
      <c r="GHD1" s="77"/>
      <c r="GHE1" s="77" t="s">
        <v>5872</v>
      </c>
      <c r="GHF1" s="77"/>
      <c r="GHG1" s="77"/>
      <c r="GHH1" s="77"/>
      <c r="GHI1" s="77"/>
      <c r="GHJ1" s="77"/>
      <c r="GHK1" s="77"/>
      <c r="GHL1" s="77"/>
      <c r="GHM1" s="77"/>
      <c r="GHN1" s="77"/>
      <c r="GHO1" s="77"/>
      <c r="GHP1" s="77"/>
      <c r="GHQ1" s="77"/>
      <c r="GHR1" s="77"/>
      <c r="GHS1" s="77"/>
      <c r="GHT1" s="77"/>
      <c r="GHU1" s="77" t="s">
        <v>5872</v>
      </c>
      <c r="GHV1" s="77"/>
      <c r="GHW1" s="77"/>
      <c r="GHX1" s="77"/>
      <c r="GHY1" s="77"/>
      <c r="GHZ1" s="77"/>
      <c r="GIA1" s="77"/>
      <c r="GIB1" s="77"/>
      <c r="GIC1" s="77"/>
      <c r="GID1" s="77"/>
      <c r="GIE1" s="77"/>
      <c r="GIF1" s="77"/>
      <c r="GIG1" s="77"/>
      <c r="GIH1" s="77"/>
      <c r="GII1" s="77"/>
      <c r="GIJ1" s="77"/>
      <c r="GIK1" s="77" t="s">
        <v>5872</v>
      </c>
      <c r="GIL1" s="77"/>
      <c r="GIM1" s="77"/>
      <c r="GIN1" s="77"/>
      <c r="GIO1" s="77"/>
      <c r="GIP1" s="77"/>
      <c r="GIQ1" s="77"/>
      <c r="GIR1" s="77"/>
      <c r="GIS1" s="77"/>
      <c r="GIT1" s="77"/>
      <c r="GIU1" s="77"/>
      <c r="GIV1" s="77"/>
      <c r="GIW1" s="77"/>
      <c r="GIX1" s="77"/>
      <c r="GIY1" s="77"/>
      <c r="GIZ1" s="77"/>
      <c r="GJA1" s="77" t="s">
        <v>5872</v>
      </c>
      <c r="GJB1" s="77"/>
      <c r="GJC1" s="77"/>
      <c r="GJD1" s="77"/>
      <c r="GJE1" s="77"/>
      <c r="GJF1" s="77"/>
      <c r="GJG1" s="77"/>
      <c r="GJH1" s="77"/>
      <c r="GJI1" s="77"/>
      <c r="GJJ1" s="77"/>
      <c r="GJK1" s="77"/>
      <c r="GJL1" s="77"/>
      <c r="GJM1" s="77"/>
      <c r="GJN1" s="77"/>
      <c r="GJO1" s="77"/>
      <c r="GJP1" s="77"/>
      <c r="GJQ1" s="77" t="s">
        <v>5872</v>
      </c>
      <c r="GJR1" s="77"/>
      <c r="GJS1" s="77"/>
      <c r="GJT1" s="77"/>
      <c r="GJU1" s="77"/>
      <c r="GJV1" s="77"/>
      <c r="GJW1" s="77"/>
      <c r="GJX1" s="77"/>
      <c r="GJY1" s="77"/>
      <c r="GJZ1" s="77"/>
      <c r="GKA1" s="77"/>
      <c r="GKB1" s="77"/>
      <c r="GKC1" s="77"/>
      <c r="GKD1" s="77"/>
      <c r="GKE1" s="77"/>
      <c r="GKF1" s="77"/>
      <c r="GKG1" s="77" t="s">
        <v>5872</v>
      </c>
      <c r="GKH1" s="77"/>
      <c r="GKI1" s="77"/>
      <c r="GKJ1" s="77"/>
      <c r="GKK1" s="77"/>
      <c r="GKL1" s="77"/>
      <c r="GKM1" s="77"/>
      <c r="GKN1" s="77"/>
      <c r="GKO1" s="77"/>
      <c r="GKP1" s="77"/>
      <c r="GKQ1" s="77"/>
      <c r="GKR1" s="77"/>
      <c r="GKS1" s="77"/>
      <c r="GKT1" s="77"/>
      <c r="GKU1" s="77"/>
      <c r="GKV1" s="77"/>
      <c r="GKW1" s="77" t="s">
        <v>5872</v>
      </c>
      <c r="GKX1" s="77"/>
      <c r="GKY1" s="77"/>
      <c r="GKZ1" s="77"/>
      <c r="GLA1" s="77"/>
      <c r="GLB1" s="77"/>
      <c r="GLC1" s="77"/>
      <c r="GLD1" s="77"/>
      <c r="GLE1" s="77"/>
      <c r="GLF1" s="77"/>
      <c r="GLG1" s="77"/>
      <c r="GLH1" s="77"/>
      <c r="GLI1" s="77"/>
      <c r="GLJ1" s="77"/>
      <c r="GLK1" s="77"/>
      <c r="GLL1" s="77"/>
      <c r="GLM1" s="77" t="s">
        <v>5872</v>
      </c>
      <c r="GLN1" s="77"/>
      <c r="GLO1" s="77"/>
      <c r="GLP1" s="77"/>
      <c r="GLQ1" s="77"/>
      <c r="GLR1" s="77"/>
      <c r="GLS1" s="77"/>
      <c r="GLT1" s="77"/>
      <c r="GLU1" s="77"/>
      <c r="GLV1" s="77"/>
      <c r="GLW1" s="77"/>
      <c r="GLX1" s="77"/>
      <c r="GLY1" s="77"/>
      <c r="GLZ1" s="77"/>
      <c r="GMA1" s="77"/>
      <c r="GMB1" s="77"/>
      <c r="GMC1" s="77" t="s">
        <v>5872</v>
      </c>
      <c r="GMD1" s="77"/>
      <c r="GME1" s="77"/>
      <c r="GMF1" s="77"/>
      <c r="GMG1" s="77"/>
      <c r="GMH1" s="77"/>
      <c r="GMI1" s="77"/>
      <c r="GMJ1" s="77"/>
      <c r="GMK1" s="77"/>
      <c r="GML1" s="77"/>
      <c r="GMM1" s="77"/>
      <c r="GMN1" s="77"/>
      <c r="GMO1" s="77"/>
      <c r="GMP1" s="77"/>
      <c r="GMQ1" s="77"/>
      <c r="GMR1" s="77"/>
      <c r="GMS1" s="77" t="s">
        <v>5872</v>
      </c>
      <c r="GMT1" s="77"/>
      <c r="GMU1" s="77"/>
      <c r="GMV1" s="77"/>
      <c r="GMW1" s="77"/>
      <c r="GMX1" s="77"/>
      <c r="GMY1" s="77"/>
      <c r="GMZ1" s="77"/>
      <c r="GNA1" s="77"/>
      <c r="GNB1" s="77"/>
      <c r="GNC1" s="77"/>
      <c r="GND1" s="77"/>
      <c r="GNE1" s="77"/>
      <c r="GNF1" s="77"/>
      <c r="GNG1" s="77"/>
      <c r="GNH1" s="77"/>
      <c r="GNI1" s="77" t="s">
        <v>5872</v>
      </c>
      <c r="GNJ1" s="77"/>
      <c r="GNK1" s="77"/>
      <c r="GNL1" s="77"/>
      <c r="GNM1" s="77"/>
      <c r="GNN1" s="77"/>
      <c r="GNO1" s="77"/>
      <c r="GNP1" s="77"/>
      <c r="GNQ1" s="77"/>
      <c r="GNR1" s="77"/>
      <c r="GNS1" s="77"/>
      <c r="GNT1" s="77"/>
      <c r="GNU1" s="77"/>
      <c r="GNV1" s="77"/>
      <c r="GNW1" s="77"/>
      <c r="GNX1" s="77"/>
      <c r="GNY1" s="77" t="s">
        <v>5872</v>
      </c>
      <c r="GNZ1" s="77"/>
      <c r="GOA1" s="77"/>
      <c r="GOB1" s="77"/>
      <c r="GOC1" s="77"/>
      <c r="GOD1" s="77"/>
      <c r="GOE1" s="77"/>
      <c r="GOF1" s="77"/>
      <c r="GOG1" s="77"/>
      <c r="GOH1" s="77"/>
      <c r="GOI1" s="77"/>
      <c r="GOJ1" s="77"/>
      <c r="GOK1" s="77"/>
      <c r="GOL1" s="77"/>
      <c r="GOM1" s="77"/>
      <c r="GON1" s="77"/>
      <c r="GOO1" s="77" t="s">
        <v>5872</v>
      </c>
      <c r="GOP1" s="77"/>
      <c r="GOQ1" s="77"/>
      <c r="GOR1" s="77"/>
      <c r="GOS1" s="77"/>
      <c r="GOT1" s="77"/>
      <c r="GOU1" s="77"/>
      <c r="GOV1" s="77"/>
      <c r="GOW1" s="77"/>
      <c r="GOX1" s="77"/>
      <c r="GOY1" s="77"/>
      <c r="GOZ1" s="77"/>
      <c r="GPA1" s="77"/>
      <c r="GPB1" s="77"/>
      <c r="GPC1" s="77"/>
      <c r="GPD1" s="77"/>
      <c r="GPE1" s="77" t="s">
        <v>5872</v>
      </c>
      <c r="GPF1" s="77"/>
      <c r="GPG1" s="77"/>
      <c r="GPH1" s="77"/>
      <c r="GPI1" s="77"/>
      <c r="GPJ1" s="77"/>
      <c r="GPK1" s="77"/>
      <c r="GPL1" s="77"/>
      <c r="GPM1" s="77"/>
      <c r="GPN1" s="77"/>
      <c r="GPO1" s="77"/>
      <c r="GPP1" s="77"/>
      <c r="GPQ1" s="77"/>
      <c r="GPR1" s="77"/>
      <c r="GPS1" s="77"/>
      <c r="GPT1" s="77"/>
      <c r="GPU1" s="77" t="s">
        <v>5872</v>
      </c>
      <c r="GPV1" s="77"/>
      <c r="GPW1" s="77"/>
      <c r="GPX1" s="77"/>
      <c r="GPY1" s="77"/>
      <c r="GPZ1" s="77"/>
      <c r="GQA1" s="77"/>
      <c r="GQB1" s="77"/>
      <c r="GQC1" s="77"/>
      <c r="GQD1" s="77"/>
      <c r="GQE1" s="77"/>
      <c r="GQF1" s="77"/>
      <c r="GQG1" s="77"/>
      <c r="GQH1" s="77"/>
      <c r="GQI1" s="77"/>
      <c r="GQJ1" s="77"/>
      <c r="GQK1" s="77" t="s">
        <v>5872</v>
      </c>
      <c r="GQL1" s="77"/>
      <c r="GQM1" s="77"/>
      <c r="GQN1" s="77"/>
      <c r="GQO1" s="77"/>
      <c r="GQP1" s="77"/>
      <c r="GQQ1" s="77"/>
      <c r="GQR1" s="77"/>
      <c r="GQS1" s="77"/>
      <c r="GQT1" s="77"/>
      <c r="GQU1" s="77"/>
      <c r="GQV1" s="77"/>
      <c r="GQW1" s="77"/>
      <c r="GQX1" s="77"/>
      <c r="GQY1" s="77"/>
      <c r="GQZ1" s="77"/>
      <c r="GRA1" s="77" t="s">
        <v>5872</v>
      </c>
      <c r="GRB1" s="77"/>
      <c r="GRC1" s="77"/>
      <c r="GRD1" s="77"/>
      <c r="GRE1" s="77"/>
      <c r="GRF1" s="77"/>
      <c r="GRG1" s="77"/>
      <c r="GRH1" s="77"/>
      <c r="GRI1" s="77"/>
      <c r="GRJ1" s="77"/>
      <c r="GRK1" s="77"/>
      <c r="GRL1" s="77"/>
      <c r="GRM1" s="77"/>
      <c r="GRN1" s="77"/>
      <c r="GRO1" s="77"/>
      <c r="GRP1" s="77"/>
      <c r="GRQ1" s="77" t="s">
        <v>5872</v>
      </c>
      <c r="GRR1" s="77"/>
      <c r="GRS1" s="77"/>
      <c r="GRT1" s="77"/>
      <c r="GRU1" s="77"/>
      <c r="GRV1" s="77"/>
      <c r="GRW1" s="77"/>
      <c r="GRX1" s="77"/>
      <c r="GRY1" s="77"/>
      <c r="GRZ1" s="77"/>
      <c r="GSA1" s="77"/>
      <c r="GSB1" s="77"/>
      <c r="GSC1" s="77"/>
      <c r="GSD1" s="77"/>
      <c r="GSE1" s="77"/>
      <c r="GSF1" s="77"/>
      <c r="GSG1" s="77" t="s">
        <v>5872</v>
      </c>
      <c r="GSH1" s="77"/>
      <c r="GSI1" s="77"/>
      <c r="GSJ1" s="77"/>
      <c r="GSK1" s="77"/>
      <c r="GSL1" s="77"/>
      <c r="GSM1" s="77"/>
      <c r="GSN1" s="77"/>
      <c r="GSO1" s="77"/>
      <c r="GSP1" s="77"/>
      <c r="GSQ1" s="77"/>
      <c r="GSR1" s="77"/>
      <c r="GSS1" s="77"/>
      <c r="GST1" s="77"/>
      <c r="GSU1" s="77"/>
      <c r="GSV1" s="77"/>
      <c r="GSW1" s="77" t="s">
        <v>5872</v>
      </c>
      <c r="GSX1" s="77"/>
      <c r="GSY1" s="77"/>
      <c r="GSZ1" s="77"/>
      <c r="GTA1" s="77"/>
      <c r="GTB1" s="77"/>
      <c r="GTC1" s="77"/>
      <c r="GTD1" s="77"/>
      <c r="GTE1" s="77"/>
      <c r="GTF1" s="77"/>
      <c r="GTG1" s="77"/>
      <c r="GTH1" s="77"/>
      <c r="GTI1" s="77"/>
      <c r="GTJ1" s="77"/>
      <c r="GTK1" s="77"/>
      <c r="GTL1" s="77"/>
      <c r="GTM1" s="77" t="s">
        <v>5872</v>
      </c>
      <c r="GTN1" s="77"/>
      <c r="GTO1" s="77"/>
      <c r="GTP1" s="77"/>
      <c r="GTQ1" s="77"/>
      <c r="GTR1" s="77"/>
      <c r="GTS1" s="77"/>
      <c r="GTT1" s="77"/>
      <c r="GTU1" s="77"/>
      <c r="GTV1" s="77"/>
      <c r="GTW1" s="77"/>
      <c r="GTX1" s="77"/>
      <c r="GTY1" s="77"/>
      <c r="GTZ1" s="77"/>
      <c r="GUA1" s="77"/>
      <c r="GUB1" s="77"/>
      <c r="GUC1" s="77" t="s">
        <v>5872</v>
      </c>
      <c r="GUD1" s="77"/>
      <c r="GUE1" s="77"/>
      <c r="GUF1" s="77"/>
      <c r="GUG1" s="77"/>
      <c r="GUH1" s="77"/>
      <c r="GUI1" s="77"/>
      <c r="GUJ1" s="77"/>
      <c r="GUK1" s="77"/>
      <c r="GUL1" s="77"/>
      <c r="GUM1" s="77"/>
      <c r="GUN1" s="77"/>
      <c r="GUO1" s="77"/>
      <c r="GUP1" s="77"/>
      <c r="GUQ1" s="77"/>
      <c r="GUR1" s="77"/>
      <c r="GUS1" s="77" t="s">
        <v>5872</v>
      </c>
      <c r="GUT1" s="77"/>
      <c r="GUU1" s="77"/>
      <c r="GUV1" s="77"/>
      <c r="GUW1" s="77"/>
      <c r="GUX1" s="77"/>
      <c r="GUY1" s="77"/>
      <c r="GUZ1" s="77"/>
      <c r="GVA1" s="77"/>
      <c r="GVB1" s="77"/>
      <c r="GVC1" s="77"/>
      <c r="GVD1" s="77"/>
      <c r="GVE1" s="77"/>
      <c r="GVF1" s="77"/>
      <c r="GVG1" s="77"/>
      <c r="GVH1" s="77"/>
      <c r="GVI1" s="77" t="s">
        <v>5872</v>
      </c>
      <c r="GVJ1" s="77"/>
      <c r="GVK1" s="77"/>
      <c r="GVL1" s="77"/>
      <c r="GVM1" s="77"/>
      <c r="GVN1" s="77"/>
      <c r="GVO1" s="77"/>
      <c r="GVP1" s="77"/>
      <c r="GVQ1" s="77"/>
      <c r="GVR1" s="77"/>
      <c r="GVS1" s="77"/>
      <c r="GVT1" s="77"/>
      <c r="GVU1" s="77"/>
      <c r="GVV1" s="77"/>
      <c r="GVW1" s="77"/>
      <c r="GVX1" s="77"/>
      <c r="GVY1" s="77" t="s">
        <v>5872</v>
      </c>
      <c r="GVZ1" s="77"/>
      <c r="GWA1" s="77"/>
      <c r="GWB1" s="77"/>
      <c r="GWC1" s="77"/>
      <c r="GWD1" s="77"/>
      <c r="GWE1" s="77"/>
      <c r="GWF1" s="77"/>
      <c r="GWG1" s="77"/>
      <c r="GWH1" s="77"/>
      <c r="GWI1" s="77"/>
      <c r="GWJ1" s="77"/>
      <c r="GWK1" s="77"/>
      <c r="GWL1" s="77"/>
      <c r="GWM1" s="77"/>
      <c r="GWN1" s="77"/>
      <c r="GWO1" s="77" t="s">
        <v>5872</v>
      </c>
      <c r="GWP1" s="77"/>
      <c r="GWQ1" s="77"/>
      <c r="GWR1" s="77"/>
      <c r="GWS1" s="77"/>
      <c r="GWT1" s="77"/>
      <c r="GWU1" s="77"/>
      <c r="GWV1" s="77"/>
      <c r="GWW1" s="77"/>
      <c r="GWX1" s="77"/>
      <c r="GWY1" s="77"/>
      <c r="GWZ1" s="77"/>
      <c r="GXA1" s="77"/>
      <c r="GXB1" s="77"/>
      <c r="GXC1" s="77"/>
      <c r="GXD1" s="77"/>
      <c r="GXE1" s="77" t="s">
        <v>5872</v>
      </c>
      <c r="GXF1" s="77"/>
      <c r="GXG1" s="77"/>
      <c r="GXH1" s="77"/>
      <c r="GXI1" s="77"/>
      <c r="GXJ1" s="77"/>
      <c r="GXK1" s="77"/>
      <c r="GXL1" s="77"/>
      <c r="GXM1" s="77"/>
      <c r="GXN1" s="77"/>
      <c r="GXO1" s="77"/>
      <c r="GXP1" s="77"/>
      <c r="GXQ1" s="77"/>
      <c r="GXR1" s="77"/>
      <c r="GXS1" s="77"/>
      <c r="GXT1" s="77"/>
      <c r="GXU1" s="77" t="s">
        <v>5872</v>
      </c>
      <c r="GXV1" s="77"/>
      <c r="GXW1" s="77"/>
      <c r="GXX1" s="77"/>
      <c r="GXY1" s="77"/>
      <c r="GXZ1" s="77"/>
      <c r="GYA1" s="77"/>
      <c r="GYB1" s="77"/>
      <c r="GYC1" s="77"/>
      <c r="GYD1" s="77"/>
      <c r="GYE1" s="77"/>
      <c r="GYF1" s="77"/>
      <c r="GYG1" s="77"/>
      <c r="GYH1" s="77"/>
      <c r="GYI1" s="77"/>
      <c r="GYJ1" s="77"/>
      <c r="GYK1" s="77" t="s">
        <v>5872</v>
      </c>
      <c r="GYL1" s="77"/>
      <c r="GYM1" s="77"/>
      <c r="GYN1" s="77"/>
      <c r="GYO1" s="77"/>
      <c r="GYP1" s="77"/>
      <c r="GYQ1" s="77"/>
      <c r="GYR1" s="77"/>
      <c r="GYS1" s="77"/>
      <c r="GYT1" s="77"/>
      <c r="GYU1" s="77"/>
      <c r="GYV1" s="77"/>
      <c r="GYW1" s="77"/>
      <c r="GYX1" s="77"/>
      <c r="GYY1" s="77"/>
      <c r="GYZ1" s="77"/>
      <c r="GZA1" s="77" t="s">
        <v>5872</v>
      </c>
      <c r="GZB1" s="77"/>
      <c r="GZC1" s="77"/>
      <c r="GZD1" s="77"/>
      <c r="GZE1" s="77"/>
      <c r="GZF1" s="77"/>
      <c r="GZG1" s="77"/>
      <c r="GZH1" s="77"/>
      <c r="GZI1" s="77"/>
      <c r="GZJ1" s="77"/>
      <c r="GZK1" s="77"/>
      <c r="GZL1" s="77"/>
      <c r="GZM1" s="77"/>
      <c r="GZN1" s="77"/>
      <c r="GZO1" s="77"/>
      <c r="GZP1" s="77"/>
      <c r="GZQ1" s="77" t="s">
        <v>5872</v>
      </c>
      <c r="GZR1" s="77"/>
      <c r="GZS1" s="77"/>
      <c r="GZT1" s="77"/>
      <c r="GZU1" s="77"/>
      <c r="GZV1" s="77"/>
      <c r="GZW1" s="77"/>
      <c r="GZX1" s="77"/>
      <c r="GZY1" s="77"/>
      <c r="GZZ1" s="77"/>
      <c r="HAA1" s="77"/>
      <c r="HAB1" s="77"/>
      <c r="HAC1" s="77"/>
      <c r="HAD1" s="77"/>
      <c r="HAE1" s="77"/>
      <c r="HAF1" s="77"/>
      <c r="HAG1" s="77" t="s">
        <v>5872</v>
      </c>
      <c r="HAH1" s="77"/>
      <c r="HAI1" s="77"/>
      <c r="HAJ1" s="77"/>
      <c r="HAK1" s="77"/>
      <c r="HAL1" s="77"/>
      <c r="HAM1" s="77"/>
      <c r="HAN1" s="77"/>
      <c r="HAO1" s="77"/>
      <c r="HAP1" s="77"/>
      <c r="HAQ1" s="77"/>
      <c r="HAR1" s="77"/>
      <c r="HAS1" s="77"/>
      <c r="HAT1" s="77"/>
      <c r="HAU1" s="77"/>
      <c r="HAV1" s="77"/>
      <c r="HAW1" s="77" t="s">
        <v>5872</v>
      </c>
      <c r="HAX1" s="77"/>
      <c r="HAY1" s="77"/>
      <c r="HAZ1" s="77"/>
      <c r="HBA1" s="77"/>
      <c r="HBB1" s="77"/>
      <c r="HBC1" s="77"/>
      <c r="HBD1" s="77"/>
      <c r="HBE1" s="77"/>
      <c r="HBF1" s="77"/>
      <c r="HBG1" s="77"/>
      <c r="HBH1" s="77"/>
      <c r="HBI1" s="77"/>
      <c r="HBJ1" s="77"/>
      <c r="HBK1" s="77"/>
      <c r="HBL1" s="77"/>
      <c r="HBM1" s="77" t="s">
        <v>5872</v>
      </c>
      <c r="HBN1" s="77"/>
      <c r="HBO1" s="77"/>
      <c r="HBP1" s="77"/>
      <c r="HBQ1" s="77"/>
      <c r="HBR1" s="77"/>
      <c r="HBS1" s="77"/>
      <c r="HBT1" s="77"/>
      <c r="HBU1" s="77"/>
      <c r="HBV1" s="77"/>
      <c r="HBW1" s="77"/>
      <c r="HBX1" s="77"/>
      <c r="HBY1" s="77"/>
      <c r="HBZ1" s="77"/>
      <c r="HCA1" s="77"/>
      <c r="HCB1" s="77"/>
      <c r="HCC1" s="77" t="s">
        <v>5872</v>
      </c>
      <c r="HCD1" s="77"/>
      <c r="HCE1" s="77"/>
      <c r="HCF1" s="77"/>
      <c r="HCG1" s="77"/>
      <c r="HCH1" s="77"/>
      <c r="HCI1" s="77"/>
      <c r="HCJ1" s="77"/>
      <c r="HCK1" s="77"/>
      <c r="HCL1" s="77"/>
      <c r="HCM1" s="77"/>
      <c r="HCN1" s="77"/>
      <c r="HCO1" s="77"/>
      <c r="HCP1" s="77"/>
      <c r="HCQ1" s="77"/>
      <c r="HCR1" s="77"/>
      <c r="HCS1" s="77" t="s">
        <v>5872</v>
      </c>
      <c r="HCT1" s="77"/>
      <c r="HCU1" s="77"/>
      <c r="HCV1" s="77"/>
      <c r="HCW1" s="77"/>
      <c r="HCX1" s="77"/>
      <c r="HCY1" s="77"/>
      <c r="HCZ1" s="77"/>
      <c r="HDA1" s="77"/>
      <c r="HDB1" s="77"/>
      <c r="HDC1" s="77"/>
      <c r="HDD1" s="77"/>
      <c r="HDE1" s="77"/>
      <c r="HDF1" s="77"/>
      <c r="HDG1" s="77"/>
      <c r="HDH1" s="77"/>
      <c r="HDI1" s="77" t="s">
        <v>5872</v>
      </c>
      <c r="HDJ1" s="77"/>
      <c r="HDK1" s="77"/>
      <c r="HDL1" s="77"/>
      <c r="HDM1" s="77"/>
      <c r="HDN1" s="77"/>
      <c r="HDO1" s="77"/>
      <c r="HDP1" s="77"/>
      <c r="HDQ1" s="77"/>
      <c r="HDR1" s="77"/>
      <c r="HDS1" s="77"/>
      <c r="HDT1" s="77"/>
      <c r="HDU1" s="77"/>
      <c r="HDV1" s="77"/>
      <c r="HDW1" s="77"/>
      <c r="HDX1" s="77"/>
      <c r="HDY1" s="77" t="s">
        <v>5872</v>
      </c>
      <c r="HDZ1" s="77"/>
      <c r="HEA1" s="77"/>
      <c r="HEB1" s="77"/>
      <c r="HEC1" s="77"/>
      <c r="HED1" s="77"/>
      <c r="HEE1" s="77"/>
      <c r="HEF1" s="77"/>
      <c r="HEG1" s="77"/>
      <c r="HEH1" s="77"/>
      <c r="HEI1" s="77"/>
      <c r="HEJ1" s="77"/>
      <c r="HEK1" s="77"/>
      <c r="HEL1" s="77"/>
      <c r="HEM1" s="77"/>
      <c r="HEN1" s="77"/>
      <c r="HEO1" s="77" t="s">
        <v>5872</v>
      </c>
      <c r="HEP1" s="77"/>
      <c r="HEQ1" s="77"/>
      <c r="HER1" s="77"/>
      <c r="HES1" s="77"/>
      <c r="HET1" s="77"/>
      <c r="HEU1" s="77"/>
      <c r="HEV1" s="77"/>
      <c r="HEW1" s="77"/>
      <c r="HEX1" s="77"/>
      <c r="HEY1" s="77"/>
      <c r="HEZ1" s="77"/>
      <c r="HFA1" s="77"/>
      <c r="HFB1" s="77"/>
      <c r="HFC1" s="77"/>
      <c r="HFD1" s="77"/>
      <c r="HFE1" s="77" t="s">
        <v>5872</v>
      </c>
      <c r="HFF1" s="77"/>
      <c r="HFG1" s="77"/>
      <c r="HFH1" s="77"/>
      <c r="HFI1" s="77"/>
      <c r="HFJ1" s="77"/>
      <c r="HFK1" s="77"/>
      <c r="HFL1" s="77"/>
      <c r="HFM1" s="77"/>
      <c r="HFN1" s="77"/>
      <c r="HFO1" s="77"/>
      <c r="HFP1" s="77"/>
      <c r="HFQ1" s="77"/>
      <c r="HFR1" s="77"/>
      <c r="HFS1" s="77"/>
      <c r="HFT1" s="77"/>
      <c r="HFU1" s="77" t="s">
        <v>5872</v>
      </c>
      <c r="HFV1" s="77"/>
      <c r="HFW1" s="77"/>
      <c r="HFX1" s="77"/>
      <c r="HFY1" s="77"/>
      <c r="HFZ1" s="77"/>
      <c r="HGA1" s="77"/>
      <c r="HGB1" s="77"/>
      <c r="HGC1" s="77"/>
      <c r="HGD1" s="77"/>
      <c r="HGE1" s="77"/>
      <c r="HGF1" s="77"/>
      <c r="HGG1" s="77"/>
      <c r="HGH1" s="77"/>
      <c r="HGI1" s="77"/>
      <c r="HGJ1" s="77"/>
      <c r="HGK1" s="77" t="s">
        <v>5872</v>
      </c>
      <c r="HGL1" s="77"/>
      <c r="HGM1" s="77"/>
      <c r="HGN1" s="77"/>
      <c r="HGO1" s="77"/>
      <c r="HGP1" s="77"/>
      <c r="HGQ1" s="77"/>
      <c r="HGR1" s="77"/>
      <c r="HGS1" s="77"/>
      <c r="HGT1" s="77"/>
      <c r="HGU1" s="77"/>
      <c r="HGV1" s="77"/>
      <c r="HGW1" s="77"/>
      <c r="HGX1" s="77"/>
      <c r="HGY1" s="77"/>
      <c r="HGZ1" s="77"/>
      <c r="HHA1" s="77" t="s">
        <v>5872</v>
      </c>
      <c r="HHB1" s="77"/>
      <c r="HHC1" s="77"/>
      <c r="HHD1" s="77"/>
      <c r="HHE1" s="77"/>
      <c r="HHF1" s="77"/>
      <c r="HHG1" s="77"/>
      <c r="HHH1" s="77"/>
      <c r="HHI1" s="77"/>
      <c r="HHJ1" s="77"/>
      <c r="HHK1" s="77"/>
      <c r="HHL1" s="77"/>
      <c r="HHM1" s="77"/>
      <c r="HHN1" s="77"/>
      <c r="HHO1" s="77"/>
      <c r="HHP1" s="77"/>
      <c r="HHQ1" s="77" t="s">
        <v>5872</v>
      </c>
      <c r="HHR1" s="77"/>
      <c r="HHS1" s="77"/>
      <c r="HHT1" s="77"/>
      <c r="HHU1" s="77"/>
      <c r="HHV1" s="77"/>
      <c r="HHW1" s="77"/>
      <c r="HHX1" s="77"/>
      <c r="HHY1" s="77"/>
      <c r="HHZ1" s="77"/>
      <c r="HIA1" s="77"/>
      <c r="HIB1" s="77"/>
      <c r="HIC1" s="77"/>
      <c r="HID1" s="77"/>
      <c r="HIE1" s="77"/>
      <c r="HIF1" s="77"/>
      <c r="HIG1" s="77" t="s">
        <v>5872</v>
      </c>
      <c r="HIH1" s="77"/>
      <c r="HII1" s="77"/>
      <c r="HIJ1" s="77"/>
      <c r="HIK1" s="77"/>
      <c r="HIL1" s="77"/>
      <c r="HIM1" s="77"/>
      <c r="HIN1" s="77"/>
      <c r="HIO1" s="77"/>
      <c r="HIP1" s="77"/>
      <c r="HIQ1" s="77"/>
      <c r="HIR1" s="77"/>
      <c r="HIS1" s="77"/>
      <c r="HIT1" s="77"/>
      <c r="HIU1" s="77"/>
      <c r="HIV1" s="77"/>
      <c r="HIW1" s="77" t="s">
        <v>5872</v>
      </c>
      <c r="HIX1" s="77"/>
      <c r="HIY1" s="77"/>
      <c r="HIZ1" s="77"/>
      <c r="HJA1" s="77"/>
      <c r="HJB1" s="77"/>
      <c r="HJC1" s="77"/>
      <c r="HJD1" s="77"/>
      <c r="HJE1" s="77"/>
      <c r="HJF1" s="77"/>
      <c r="HJG1" s="77"/>
      <c r="HJH1" s="77"/>
      <c r="HJI1" s="77"/>
      <c r="HJJ1" s="77"/>
      <c r="HJK1" s="77"/>
      <c r="HJL1" s="77"/>
      <c r="HJM1" s="77" t="s">
        <v>5872</v>
      </c>
      <c r="HJN1" s="77"/>
      <c r="HJO1" s="77"/>
      <c r="HJP1" s="77"/>
      <c r="HJQ1" s="77"/>
      <c r="HJR1" s="77"/>
      <c r="HJS1" s="77"/>
      <c r="HJT1" s="77"/>
      <c r="HJU1" s="77"/>
      <c r="HJV1" s="77"/>
      <c r="HJW1" s="77"/>
      <c r="HJX1" s="77"/>
      <c r="HJY1" s="77"/>
      <c r="HJZ1" s="77"/>
      <c r="HKA1" s="77"/>
      <c r="HKB1" s="77"/>
      <c r="HKC1" s="77" t="s">
        <v>5872</v>
      </c>
      <c r="HKD1" s="77"/>
      <c r="HKE1" s="77"/>
      <c r="HKF1" s="77"/>
      <c r="HKG1" s="77"/>
      <c r="HKH1" s="77"/>
      <c r="HKI1" s="77"/>
      <c r="HKJ1" s="77"/>
      <c r="HKK1" s="77"/>
      <c r="HKL1" s="77"/>
      <c r="HKM1" s="77"/>
      <c r="HKN1" s="77"/>
      <c r="HKO1" s="77"/>
      <c r="HKP1" s="77"/>
      <c r="HKQ1" s="77"/>
      <c r="HKR1" s="77"/>
      <c r="HKS1" s="77" t="s">
        <v>5872</v>
      </c>
      <c r="HKT1" s="77"/>
      <c r="HKU1" s="77"/>
      <c r="HKV1" s="77"/>
      <c r="HKW1" s="77"/>
      <c r="HKX1" s="77"/>
      <c r="HKY1" s="77"/>
      <c r="HKZ1" s="77"/>
      <c r="HLA1" s="77"/>
      <c r="HLB1" s="77"/>
      <c r="HLC1" s="77"/>
      <c r="HLD1" s="77"/>
      <c r="HLE1" s="77"/>
      <c r="HLF1" s="77"/>
      <c r="HLG1" s="77"/>
      <c r="HLH1" s="77"/>
      <c r="HLI1" s="77" t="s">
        <v>5872</v>
      </c>
      <c r="HLJ1" s="77"/>
      <c r="HLK1" s="77"/>
      <c r="HLL1" s="77"/>
      <c r="HLM1" s="77"/>
      <c r="HLN1" s="77"/>
      <c r="HLO1" s="77"/>
      <c r="HLP1" s="77"/>
      <c r="HLQ1" s="77"/>
      <c r="HLR1" s="77"/>
      <c r="HLS1" s="77"/>
      <c r="HLT1" s="77"/>
      <c r="HLU1" s="77"/>
      <c r="HLV1" s="77"/>
      <c r="HLW1" s="77"/>
      <c r="HLX1" s="77"/>
      <c r="HLY1" s="77" t="s">
        <v>5872</v>
      </c>
      <c r="HLZ1" s="77"/>
      <c r="HMA1" s="77"/>
      <c r="HMB1" s="77"/>
      <c r="HMC1" s="77"/>
      <c r="HMD1" s="77"/>
      <c r="HME1" s="77"/>
      <c r="HMF1" s="77"/>
      <c r="HMG1" s="77"/>
      <c r="HMH1" s="77"/>
      <c r="HMI1" s="77"/>
      <c r="HMJ1" s="77"/>
      <c r="HMK1" s="77"/>
      <c r="HML1" s="77"/>
      <c r="HMM1" s="77"/>
      <c r="HMN1" s="77"/>
      <c r="HMO1" s="77" t="s">
        <v>5872</v>
      </c>
      <c r="HMP1" s="77"/>
      <c r="HMQ1" s="77"/>
      <c r="HMR1" s="77"/>
      <c r="HMS1" s="77"/>
      <c r="HMT1" s="77"/>
      <c r="HMU1" s="77"/>
      <c r="HMV1" s="77"/>
      <c r="HMW1" s="77"/>
      <c r="HMX1" s="77"/>
      <c r="HMY1" s="77"/>
      <c r="HMZ1" s="77"/>
      <c r="HNA1" s="77"/>
      <c r="HNB1" s="77"/>
      <c r="HNC1" s="77"/>
      <c r="HND1" s="77"/>
      <c r="HNE1" s="77" t="s">
        <v>5872</v>
      </c>
      <c r="HNF1" s="77"/>
      <c r="HNG1" s="77"/>
      <c r="HNH1" s="77"/>
      <c r="HNI1" s="77"/>
      <c r="HNJ1" s="77"/>
      <c r="HNK1" s="77"/>
      <c r="HNL1" s="77"/>
      <c r="HNM1" s="77"/>
      <c r="HNN1" s="77"/>
      <c r="HNO1" s="77"/>
      <c r="HNP1" s="77"/>
      <c r="HNQ1" s="77"/>
      <c r="HNR1" s="77"/>
      <c r="HNS1" s="77"/>
      <c r="HNT1" s="77"/>
      <c r="HNU1" s="77" t="s">
        <v>5872</v>
      </c>
      <c r="HNV1" s="77"/>
      <c r="HNW1" s="77"/>
      <c r="HNX1" s="77"/>
      <c r="HNY1" s="77"/>
      <c r="HNZ1" s="77"/>
      <c r="HOA1" s="77"/>
      <c r="HOB1" s="77"/>
      <c r="HOC1" s="77"/>
      <c r="HOD1" s="77"/>
      <c r="HOE1" s="77"/>
      <c r="HOF1" s="77"/>
      <c r="HOG1" s="77"/>
      <c r="HOH1" s="77"/>
      <c r="HOI1" s="77"/>
      <c r="HOJ1" s="77"/>
      <c r="HOK1" s="77" t="s">
        <v>5872</v>
      </c>
      <c r="HOL1" s="77"/>
      <c r="HOM1" s="77"/>
      <c r="HON1" s="77"/>
      <c r="HOO1" s="77"/>
      <c r="HOP1" s="77"/>
      <c r="HOQ1" s="77"/>
      <c r="HOR1" s="77"/>
      <c r="HOS1" s="77"/>
      <c r="HOT1" s="77"/>
      <c r="HOU1" s="77"/>
      <c r="HOV1" s="77"/>
      <c r="HOW1" s="77"/>
      <c r="HOX1" s="77"/>
      <c r="HOY1" s="77"/>
      <c r="HOZ1" s="77"/>
      <c r="HPA1" s="77" t="s">
        <v>5872</v>
      </c>
      <c r="HPB1" s="77"/>
      <c r="HPC1" s="77"/>
      <c r="HPD1" s="77"/>
      <c r="HPE1" s="77"/>
      <c r="HPF1" s="77"/>
      <c r="HPG1" s="77"/>
      <c r="HPH1" s="77"/>
      <c r="HPI1" s="77"/>
      <c r="HPJ1" s="77"/>
      <c r="HPK1" s="77"/>
      <c r="HPL1" s="77"/>
      <c r="HPM1" s="77"/>
      <c r="HPN1" s="77"/>
      <c r="HPO1" s="77"/>
      <c r="HPP1" s="77"/>
      <c r="HPQ1" s="77" t="s">
        <v>5872</v>
      </c>
      <c r="HPR1" s="77"/>
      <c r="HPS1" s="77"/>
      <c r="HPT1" s="77"/>
      <c r="HPU1" s="77"/>
      <c r="HPV1" s="77"/>
      <c r="HPW1" s="77"/>
      <c r="HPX1" s="77"/>
      <c r="HPY1" s="77"/>
      <c r="HPZ1" s="77"/>
      <c r="HQA1" s="77"/>
      <c r="HQB1" s="77"/>
      <c r="HQC1" s="77"/>
      <c r="HQD1" s="77"/>
      <c r="HQE1" s="77"/>
      <c r="HQF1" s="77"/>
      <c r="HQG1" s="77" t="s">
        <v>5872</v>
      </c>
      <c r="HQH1" s="77"/>
      <c r="HQI1" s="77"/>
      <c r="HQJ1" s="77"/>
      <c r="HQK1" s="77"/>
      <c r="HQL1" s="77"/>
      <c r="HQM1" s="77"/>
      <c r="HQN1" s="77"/>
      <c r="HQO1" s="77"/>
      <c r="HQP1" s="77"/>
      <c r="HQQ1" s="77"/>
      <c r="HQR1" s="77"/>
      <c r="HQS1" s="77"/>
      <c r="HQT1" s="77"/>
      <c r="HQU1" s="77"/>
      <c r="HQV1" s="77"/>
      <c r="HQW1" s="77" t="s">
        <v>5872</v>
      </c>
      <c r="HQX1" s="77"/>
      <c r="HQY1" s="77"/>
      <c r="HQZ1" s="77"/>
      <c r="HRA1" s="77"/>
      <c r="HRB1" s="77"/>
      <c r="HRC1" s="77"/>
      <c r="HRD1" s="77"/>
      <c r="HRE1" s="77"/>
      <c r="HRF1" s="77"/>
      <c r="HRG1" s="77"/>
      <c r="HRH1" s="77"/>
      <c r="HRI1" s="77"/>
      <c r="HRJ1" s="77"/>
      <c r="HRK1" s="77"/>
      <c r="HRL1" s="77"/>
      <c r="HRM1" s="77" t="s">
        <v>5872</v>
      </c>
      <c r="HRN1" s="77"/>
      <c r="HRO1" s="77"/>
      <c r="HRP1" s="77"/>
      <c r="HRQ1" s="77"/>
      <c r="HRR1" s="77"/>
      <c r="HRS1" s="77"/>
      <c r="HRT1" s="77"/>
      <c r="HRU1" s="77"/>
      <c r="HRV1" s="77"/>
      <c r="HRW1" s="77"/>
      <c r="HRX1" s="77"/>
      <c r="HRY1" s="77"/>
      <c r="HRZ1" s="77"/>
      <c r="HSA1" s="77"/>
      <c r="HSB1" s="77"/>
      <c r="HSC1" s="77" t="s">
        <v>5872</v>
      </c>
      <c r="HSD1" s="77"/>
      <c r="HSE1" s="77"/>
      <c r="HSF1" s="77"/>
      <c r="HSG1" s="77"/>
      <c r="HSH1" s="77"/>
      <c r="HSI1" s="77"/>
      <c r="HSJ1" s="77"/>
      <c r="HSK1" s="77"/>
      <c r="HSL1" s="77"/>
      <c r="HSM1" s="77"/>
      <c r="HSN1" s="77"/>
      <c r="HSO1" s="77"/>
      <c r="HSP1" s="77"/>
      <c r="HSQ1" s="77"/>
      <c r="HSR1" s="77"/>
      <c r="HSS1" s="77" t="s">
        <v>5872</v>
      </c>
      <c r="HST1" s="77"/>
      <c r="HSU1" s="77"/>
      <c r="HSV1" s="77"/>
      <c r="HSW1" s="77"/>
      <c r="HSX1" s="77"/>
      <c r="HSY1" s="77"/>
      <c r="HSZ1" s="77"/>
      <c r="HTA1" s="77"/>
      <c r="HTB1" s="77"/>
      <c r="HTC1" s="77"/>
      <c r="HTD1" s="77"/>
      <c r="HTE1" s="77"/>
      <c r="HTF1" s="77"/>
      <c r="HTG1" s="77"/>
      <c r="HTH1" s="77"/>
      <c r="HTI1" s="77" t="s">
        <v>5872</v>
      </c>
      <c r="HTJ1" s="77"/>
      <c r="HTK1" s="77"/>
      <c r="HTL1" s="77"/>
      <c r="HTM1" s="77"/>
      <c r="HTN1" s="77"/>
      <c r="HTO1" s="77"/>
      <c r="HTP1" s="77"/>
      <c r="HTQ1" s="77"/>
      <c r="HTR1" s="77"/>
      <c r="HTS1" s="77"/>
      <c r="HTT1" s="77"/>
      <c r="HTU1" s="77"/>
      <c r="HTV1" s="77"/>
      <c r="HTW1" s="77"/>
      <c r="HTX1" s="77"/>
      <c r="HTY1" s="77" t="s">
        <v>5872</v>
      </c>
      <c r="HTZ1" s="77"/>
      <c r="HUA1" s="77"/>
      <c r="HUB1" s="77"/>
      <c r="HUC1" s="77"/>
      <c r="HUD1" s="77"/>
      <c r="HUE1" s="77"/>
      <c r="HUF1" s="77"/>
      <c r="HUG1" s="77"/>
      <c r="HUH1" s="77"/>
      <c r="HUI1" s="77"/>
      <c r="HUJ1" s="77"/>
      <c r="HUK1" s="77"/>
      <c r="HUL1" s="77"/>
      <c r="HUM1" s="77"/>
      <c r="HUN1" s="77"/>
      <c r="HUO1" s="77" t="s">
        <v>5872</v>
      </c>
      <c r="HUP1" s="77"/>
      <c r="HUQ1" s="77"/>
      <c r="HUR1" s="77"/>
      <c r="HUS1" s="77"/>
      <c r="HUT1" s="77"/>
      <c r="HUU1" s="77"/>
      <c r="HUV1" s="77"/>
      <c r="HUW1" s="77"/>
      <c r="HUX1" s="77"/>
      <c r="HUY1" s="77"/>
      <c r="HUZ1" s="77"/>
      <c r="HVA1" s="77"/>
      <c r="HVB1" s="77"/>
      <c r="HVC1" s="77"/>
      <c r="HVD1" s="77"/>
      <c r="HVE1" s="77" t="s">
        <v>5872</v>
      </c>
      <c r="HVF1" s="77"/>
      <c r="HVG1" s="77"/>
      <c r="HVH1" s="77"/>
      <c r="HVI1" s="77"/>
      <c r="HVJ1" s="77"/>
      <c r="HVK1" s="77"/>
      <c r="HVL1" s="77"/>
      <c r="HVM1" s="77"/>
      <c r="HVN1" s="77"/>
      <c r="HVO1" s="77"/>
      <c r="HVP1" s="77"/>
      <c r="HVQ1" s="77"/>
      <c r="HVR1" s="77"/>
      <c r="HVS1" s="77"/>
      <c r="HVT1" s="77"/>
      <c r="HVU1" s="77" t="s">
        <v>5872</v>
      </c>
      <c r="HVV1" s="77"/>
      <c r="HVW1" s="77"/>
      <c r="HVX1" s="77"/>
      <c r="HVY1" s="77"/>
      <c r="HVZ1" s="77"/>
      <c r="HWA1" s="77"/>
      <c r="HWB1" s="77"/>
      <c r="HWC1" s="77"/>
      <c r="HWD1" s="77"/>
      <c r="HWE1" s="77"/>
      <c r="HWF1" s="77"/>
      <c r="HWG1" s="77"/>
      <c r="HWH1" s="77"/>
      <c r="HWI1" s="77"/>
      <c r="HWJ1" s="77"/>
      <c r="HWK1" s="77" t="s">
        <v>5872</v>
      </c>
      <c r="HWL1" s="77"/>
      <c r="HWM1" s="77"/>
      <c r="HWN1" s="77"/>
      <c r="HWO1" s="77"/>
      <c r="HWP1" s="77"/>
      <c r="HWQ1" s="77"/>
      <c r="HWR1" s="77"/>
      <c r="HWS1" s="77"/>
      <c r="HWT1" s="77"/>
      <c r="HWU1" s="77"/>
      <c r="HWV1" s="77"/>
      <c r="HWW1" s="77"/>
      <c r="HWX1" s="77"/>
      <c r="HWY1" s="77"/>
      <c r="HWZ1" s="77"/>
      <c r="HXA1" s="77" t="s">
        <v>5872</v>
      </c>
      <c r="HXB1" s="77"/>
      <c r="HXC1" s="77"/>
      <c r="HXD1" s="77"/>
      <c r="HXE1" s="77"/>
      <c r="HXF1" s="77"/>
      <c r="HXG1" s="77"/>
      <c r="HXH1" s="77"/>
      <c r="HXI1" s="77"/>
      <c r="HXJ1" s="77"/>
      <c r="HXK1" s="77"/>
      <c r="HXL1" s="77"/>
      <c r="HXM1" s="77"/>
      <c r="HXN1" s="77"/>
      <c r="HXO1" s="77"/>
      <c r="HXP1" s="77"/>
      <c r="HXQ1" s="77" t="s">
        <v>5872</v>
      </c>
      <c r="HXR1" s="77"/>
      <c r="HXS1" s="77"/>
      <c r="HXT1" s="77"/>
      <c r="HXU1" s="77"/>
      <c r="HXV1" s="77"/>
      <c r="HXW1" s="77"/>
      <c r="HXX1" s="77"/>
      <c r="HXY1" s="77"/>
      <c r="HXZ1" s="77"/>
      <c r="HYA1" s="77"/>
      <c r="HYB1" s="77"/>
      <c r="HYC1" s="77"/>
      <c r="HYD1" s="77"/>
      <c r="HYE1" s="77"/>
      <c r="HYF1" s="77"/>
      <c r="HYG1" s="77" t="s">
        <v>5872</v>
      </c>
      <c r="HYH1" s="77"/>
      <c r="HYI1" s="77"/>
      <c r="HYJ1" s="77"/>
      <c r="HYK1" s="77"/>
      <c r="HYL1" s="77"/>
      <c r="HYM1" s="77"/>
      <c r="HYN1" s="77"/>
      <c r="HYO1" s="77"/>
      <c r="HYP1" s="77"/>
      <c r="HYQ1" s="77"/>
      <c r="HYR1" s="77"/>
      <c r="HYS1" s="77"/>
      <c r="HYT1" s="77"/>
      <c r="HYU1" s="77"/>
      <c r="HYV1" s="77"/>
      <c r="HYW1" s="77" t="s">
        <v>5872</v>
      </c>
      <c r="HYX1" s="77"/>
      <c r="HYY1" s="77"/>
      <c r="HYZ1" s="77"/>
      <c r="HZA1" s="77"/>
      <c r="HZB1" s="77"/>
      <c r="HZC1" s="77"/>
      <c r="HZD1" s="77"/>
      <c r="HZE1" s="77"/>
      <c r="HZF1" s="77"/>
      <c r="HZG1" s="77"/>
      <c r="HZH1" s="77"/>
      <c r="HZI1" s="77"/>
      <c r="HZJ1" s="77"/>
      <c r="HZK1" s="77"/>
      <c r="HZL1" s="77"/>
      <c r="HZM1" s="77" t="s">
        <v>5872</v>
      </c>
      <c r="HZN1" s="77"/>
      <c r="HZO1" s="77"/>
      <c r="HZP1" s="77"/>
      <c r="HZQ1" s="77"/>
      <c r="HZR1" s="77"/>
      <c r="HZS1" s="77"/>
      <c r="HZT1" s="77"/>
      <c r="HZU1" s="77"/>
      <c r="HZV1" s="77"/>
      <c r="HZW1" s="77"/>
      <c r="HZX1" s="77"/>
      <c r="HZY1" s="77"/>
      <c r="HZZ1" s="77"/>
      <c r="IAA1" s="77"/>
      <c r="IAB1" s="77"/>
      <c r="IAC1" s="77" t="s">
        <v>5872</v>
      </c>
      <c r="IAD1" s="77"/>
      <c r="IAE1" s="77"/>
      <c r="IAF1" s="77"/>
      <c r="IAG1" s="77"/>
      <c r="IAH1" s="77"/>
      <c r="IAI1" s="77"/>
      <c r="IAJ1" s="77"/>
      <c r="IAK1" s="77"/>
      <c r="IAL1" s="77"/>
      <c r="IAM1" s="77"/>
      <c r="IAN1" s="77"/>
      <c r="IAO1" s="77"/>
      <c r="IAP1" s="77"/>
      <c r="IAQ1" s="77"/>
      <c r="IAR1" s="77"/>
      <c r="IAS1" s="77" t="s">
        <v>5872</v>
      </c>
      <c r="IAT1" s="77"/>
      <c r="IAU1" s="77"/>
      <c r="IAV1" s="77"/>
      <c r="IAW1" s="77"/>
      <c r="IAX1" s="77"/>
      <c r="IAY1" s="77"/>
      <c r="IAZ1" s="77"/>
      <c r="IBA1" s="77"/>
      <c r="IBB1" s="77"/>
      <c r="IBC1" s="77"/>
      <c r="IBD1" s="77"/>
      <c r="IBE1" s="77"/>
      <c r="IBF1" s="77"/>
      <c r="IBG1" s="77"/>
      <c r="IBH1" s="77"/>
      <c r="IBI1" s="77" t="s">
        <v>5872</v>
      </c>
      <c r="IBJ1" s="77"/>
      <c r="IBK1" s="77"/>
      <c r="IBL1" s="77"/>
      <c r="IBM1" s="77"/>
      <c r="IBN1" s="77"/>
      <c r="IBO1" s="77"/>
      <c r="IBP1" s="77"/>
      <c r="IBQ1" s="77"/>
      <c r="IBR1" s="77"/>
      <c r="IBS1" s="77"/>
      <c r="IBT1" s="77"/>
      <c r="IBU1" s="77"/>
      <c r="IBV1" s="77"/>
      <c r="IBW1" s="77"/>
      <c r="IBX1" s="77"/>
      <c r="IBY1" s="77" t="s">
        <v>5872</v>
      </c>
      <c r="IBZ1" s="77"/>
      <c r="ICA1" s="77"/>
      <c r="ICB1" s="77"/>
      <c r="ICC1" s="77"/>
      <c r="ICD1" s="77"/>
      <c r="ICE1" s="77"/>
      <c r="ICF1" s="77"/>
      <c r="ICG1" s="77"/>
      <c r="ICH1" s="77"/>
      <c r="ICI1" s="77"/>
      <c r="ICJ1" s="77"/>
      <c r="ICK1" s="77"/>
      <c r="ICL1" s="77"/>
      <c r="ICM1" s="77"/>
      <c r="ICN1" s="77"/>
      <c r="ICO1" s="77" t="s">
        <v>5872</v>
      </c>
      <c r="ICP1" s="77"/>
      <c r="ICQ1" s="77"/>
      <c r="ICR1" s="77"/>
      <c r="ICS1" s="77"/>
      <c r="ICT1" s="77"/>
      <c r="ICU1" s="77"/>
      <c r="ICV1" s="77"/>
      <c r="ICW1" s="77"/>
      <c r="ICX1" s="77"/>
      <c r="ICY1" s="77"/>
      <c r="ICZ1" s="77"/>
      <c r="IDA1" s="77"/>
      <c r="IDB1" s="77"/>
      <c r="IDC1" s="77"/>
      <c r="IDD1" s="77"/>
      <c r="IDE1" s="77" t="s">
        <v>5872</v>
      </c>
      <c r="IDF1" s="77"/>
      <c r="IDG1" s="77"/>
      <c r="IDH1" s="77"/>
      <c r="IDI1" s="77"/>
      <c r="IDJ1" s="77"/>
      <c r="IDK1" s="77"/>
      <c r="IDL1" s="77"/>
      <c r="IDM1" s="77"/>
      <c r="IDN1" s="77"/>
      <c r="IDO1" s="77"/>
      <c r="IDP1" s="77"/>
      <c r="IDQ1" s="77"/>
      <c r="IDR1" s="77"/>
      <c r="IDS1" s="77"/>
      <c r="IDT1" s="77"/>
      <c r="IDU1" s="77" t="s">
        <v>5872</v>
      </c>
      <c r="IDV1" s="77"/>
      <c r="IDW1" s="77"/>
      <c r="IDX1" s="77"/>
      <c r="IDY1" s="77"/>
      <c r="IDZ1" s="77"/>
      <c r="IEA1" s="77"/>
      <c r="IEB1" s="77"/>
      <c r="IEC1" s="77"/>
      <c r="IED1" s="77"/>
      <c r="IEE1" s="77"/>
      <c r="IEF1" s="77"/>
      <c r="IEG1" s="77"/>
      <c r="IEH1" s="77"/>
      <c r="IEI1" s="77"/>
      <c r="IEJ1" s="77"/>
      <c r="IEK1" s="77" t="s">
        <v>5872</v>
      </c>
      <c r="IEL1" s="77"/>
      <c r="IEM1" s="77"/>
      <c r="IEN1" s="77"/>
      <c r="IEO1" s="77"/>
      <c r="IEP1" s="77"/>
      <c r="IEQ1" s="77"/>
      <c r="IER1" s="77"/>
      <c r="IES1" s="77"/>
      <c r="IET1" s="77"/>
      <c r="IEU1" s="77"/>
      <c r="IEV1" s="77"/>
      <c r="IEW1" s="77"/>
      <c r="IEX1" s="77"/>
      <c r="IEY1" s="77"/>
      <c r="IEZ1" s="77"/>
      <c r="IFA1" s="77" t="s">
        <v>5872</v>
      </c>
      <c r="IFB1" s="77"/>
      <c r="IFC1" s="77"/>
      <c r="IFD1" s="77"/>
      <c r="IFE1" s="77"/>
      <c r="IFF1" s="77"/>
      <c r="IFG1" s="77"/>
      <c r="IFH1" s="77"/>
      <c r="IFI1" s="77"/>
      <c r="IFJ1" s="77"/>
      <c r="IFK1" s="77"/>
      <c r="IFL1" s="77"/>
      <c r="IFM1" s="77"/>
      <c r="IFN1" s="77"/>
      <c r="IFO1" s="77"/>
      <c r="IFP1" s="77"/>
      <c r="IFQ1" s="77" t="s">
        <v>5872</v>
      </c>
      <c r="IFR1" s="77"/>
      <c r="IFS1" s="77"/>
      <c r="IFT1" s="77"/>
      <c r="IFU1" s="77"/>
      <c r="IFV1" s="77"/>
      <c r="IFW1" s="77"/>
      <c r="IFX1" s="77"/>
      <c r="IFY1" s="77"/>
      <c r="IFZ1" s="77"/>
      <c r="IGA1" s="77"/>
      <c r="IGB1" s="77"/>
      <c r="IGC1" s="77"/>
      <c r="IGD1" s="77"/>
      <c r="IGE1" s="77"/>
      <c r="IGF1" s="77"/>
      <c r="IGG1" s="77" t="s">
        <v>5872</v>
      </c>
      <c r="IGH1" s="77"/>
      <c r="IGI1" s="77"/>
      <c r="IGJ1" s="77"/>
      <c r="IGK1" s="77"/>
      <c r="IGL1" s="77"/>
      <c r="IGM1" s="77"/>
      <c r="IGN1" s="77"/>
      <c r="IGO1" s="77"/>
      <c r="IGP1" s="77"/>
      <c r="IGQ1" s="77"/>
      <c r="IGR1" s="77"/>
      <c r="IGS1" s="77"/>
      <c r="IGT1" s="77"/>
      <c r="IGU1" s="77"/>
      <c r="IGV1" s="77"/>
      <c r="IGW1" s="77" t="s">
        <v>5872</v>
      </c>
      <c r="IGX1" s="77"/>
      <c r="IGY1" s="77"/>
      <c r="IGZ1" s="77"/>
      <c r="IHA1" s="77"/>
      <c r="IHB1" s="77"/>
      <c r="IHC1" s="77"/>
      <c r="IHD1" s="77"/>
      <c r="IHE1" s="77"/>
      <c r="IHF1" s="77"/>
      <c r="IHG1" s="77"/>
      <c r="IHH1" s="77"/>
      <c r="IHI1" s="77"/>
      <c r="IHJ1" s="77"/>
      <c r="IHK1" s="77"/>
      <c r="IHL1" s="77"/>
      <c r="IHM1" s="77" t="s">
        <v>5872</v>
      </c>
      <c r="IHN1" s="77"/>
      <c r="IHO1" s="77"/>
      <c r="IHP1" s="77"/>
      <c r="IHQ1" s="77"/>
      <c r="IHR1" s="77"/>
      <c r="IHS1" s="77"/>
      <c r="IHT1" s="77"/>
      <c r="IHU1" s="77"/>
      <c r="IHV1" s="77"/>
      <c r="IHW1" s="77"/>
      <c r="IHX1" s="77"/>
      <c r="IHY1" s="77"/>
      <c r="IHZ1" s="77"/>
      <c r="IIA1" s="77"/>
      <c r="IIB1" s="77"/>
      <c r="IIC1" s="77" t="s">
        <v>5872</v>
      </c>
      <c r="IID1" s="77"/>
      <c r="IIE1" s="77"/>
      <c r="IIF1" s="77"/>
      <c r="IIG1" s="77"/>
      <c r="IIH1" s="77"/>
      <c r="III1" s="77"/>
      <c r="IIJ1" s="77"/>
      <c r="IIK1" s="77"/>
      <c r="IIL1" s="77"/>
      <c r="IIM1" s="77"/>
      <c r="IIN1" s="77"/>
      <c r="IIO1" s="77"/>
      <c r="IIP1" s="77"/>
      <c r="IIQ1" s="77"/>
      <c r="IIR1" s="77"/>
      <c r="IIS1" s="77" t="s">
        <v>5872</v>
      </c>
      <c r="IIT1" s="77"/>
      <c r="IIU1" s="77"/>
      <c r="IIV1" s="77"/>
      <c r="IIW1" s="77"/>
      <c r="IIX1" s="77"/>
      <c r="IIY1" s="77"/>
      <c r="IIZ1" s="77"/>
      <c r="IJA1" s="77"/>
      <c r="IJB1" s="77"/>
      <c r="IJC1" s="77"/>
      <c r="IJD1" s="77"/>
      <c r="IJE1" s="77"/>
      <c r="IJF1" s="77"/>
      <c r="IJG1" s="77"/>
      <c r="IJH1" s="77"/>
      <c r="IJI1" s="77" t="s">
        <v>5872</v>
      </c>
      <c r="IJJ1" s="77"/>
      <c r="IJK1" s="77"/>
      <c r="IJL1" s="77"/>
      <c r="IJM1" s="77"/>
      <c r="IJN1" s="77"/>
      <c r="IJO1" s="77"/>
      <c r="IJP1" s="77"/>
      <c r="IJQ1" s="77"/>
      <c r="IJR1" s="77"/>
      <c r="IJS1" s="77"/>
      <c r="IJT1" s="77"/>
      <c r="IJU1" s="77"/>
      <c r="IJV1" s="77"/>
      <c r="IJW1" s="77"/>
      <c r="IJX1" s="77"/>
      <c r="IJY1" s="77" t="s">
        <v>5872</v>
      </c>
      <c r="IJZ1" s="77"/>
      <c r="IKA1" s="77"/>
      <c r="IKB1" s="77"/>
      <c r="IKC1" s="77"/>
      <c r="IKD1" s="77"/>
      <c r="IKE1" s="77"/>
      <c r="IKF1" s="77"/>
      <c r="IKG1" s="77"/>
      <c r="IKH1" s="77"/>
      <c r="IKI1" s="77"/>
      <c r="IKJ1" s="77"/>
      <c r="IKK1" s="77"/>
      <c r="IKL1" s="77"/>
      <c r="IKM1" s="77"/>
      <c r="IKN1" s="77"/>
      <c r="IKO1" s="77" t="s">
        <v>5872</v>
      </c>
      <c r="IKP1" s="77"/>
      <c r="IKQ1" s="77"/>
      <c r="IKR1" s="77"/>
      <c r="IKS1" s="77"/>
      <c r="IKT1" s="77"/>
      <c r="IKU1" s="77"/>
      <c r="IKV1" s="77"/>
      <c r="IKW1" s="77"/>
      <c r="IKX1" s="77"/>
      <c r="IKY1" s="77"/>
      <c r="IKZ1" s="77"/>
      <c r="ILA1" s="77"/>
      <c r="ILB1" s="77"/>
      <c r="ILC1" s="77"/>
      <c r="ILD1" s="77"/>
      <c r="ILE1" s="77" t="s">
        <v>5872</v>
      </c>
      <c r="ILF1" s="77"/>
      <c r="ILG1" s="77"/>
      <c r="ILH1" s="77"/>
      <c r="ILI1" s="77"/>
      <c r="ILJ1" s="77"/>
      <c r="ILK1" s="77"/>
      <c r="ILL1" s="77"/>
      <c r="ILM1" s="77"/>
      <c r="ILN1" s="77"/>
      <c r="ILO1" s="77"/>
      <c r="ILP1" s="77"/>
      <c r="ILQ1" s="77"/>
      <c r="ILR1" s="77"/>
      <c r="ILS1" s="77"/>
      <c r="ILT1" s="77"/>
      <c r="ILU1" s="77" t="s">
        <v>5872</v>
      </c>
      <c r="ILV1" s="77"/>
      <c r="ILW1" s="77"/>
      <c r="ILX1" s="77"/>
      <c r="ILY1" s="77"/>
      <c r="ILZ1" s="77"/>
      <c r="IMA1" s="77"/>
      <c r="IMB1" s="77"/>
      <c r="IMC1" s="77"/>
      <c r="IMD1" s="77"/>
      <c r="IME1" s="77"/>
      <c r="IMF1" s="77"/>
      <c r="IMG1" s="77"/>
      <c r="IMH1" s="77"/>
      <c r="IMI1" s="77"/>
      <c r="IMJ1" s="77"/>
      <c r="IMK1" s="77" t="s">
        <v>5872</v>
      </c>
      <c r="IML1" s="77"/>
      <c r="IMM1" s="77"/>
      <c r="IMN1" s="77"/>
      <c r="IMO1" s="77"/>
      <c r="IMP1" s="77"/>
      <c r="IMQ1" s="77"/>
      <c r="IMR1" s="77"/>
      <c r="IMS1" s="77"/>
      <c r="IMT1" s="77"/>
      <c r="IMU1" s="77"/>
      <c r="IMV1" s="77"/>
      <c r="IMW1" s="77"/>
      <c r="IMX1" s="77"/>
      <c r="IMY1" s="77"/>
      <c r="IMZ1" s="77"/>
      <c r="INA1" s="77" t="s">
        <v>5872</v>
      </c>
      <c r="INB1" s="77"/>
      <c r="INC1" s="77"/>
      <c r="IND1" s="77"/>
      <c r="INE1" s="77"/>
      <c r="INF1" s="77"/>
      <c r="ING1" s="77"/>
      <c r="INH1" s="77"/>
      <c r="INI1" s="77"/>
      <c r="INJ1" s="77"/>
      <c r="INK1" s="77"/>
      <c r="INL1" s="77"/>
      <c r="INM1" s="77"/>
      <c r="INN1" s="77"/>
      <c r="INO1" s="77"/>
      <c r="INP1" s="77"/>
      <c r="INQ1" s="77" t="s">
        <v>5872</v>
      </c>
      <c r="INR1" s="77"/>
      <c r="INS1" s="77"/>
      <c r="INT1" s="77"/>
      <c r="INU1" s="77"/>
      <c r="INV1" s="77"/>
      <c r="INW1" s="77"/>
      <c r="INX1" s="77"/>
      <c r="INY1" s="77"/>
      <c r="INZ1" s="77"/>
      <c r="IOA1" s="77"/>
      <c r="IOB1" s="77"/>
      <c r="IOC1" s="77"/>
      <c r="IOD1" s="77"/>
      <c r="IOE1" s="77"/>
      <c r="IOF1" s="77"/>
      <c r="IOG1" s="77" t="s">
        <v>5872</v>
      </c>
      <c r="IOH1" s="77"/>
      <c r="IOI1" s="77"/>
      <c r="IOJ1" s="77"/>
      <c r="IOK1" s="77"/>
      <c r="IOL1" s="77"/>
      <c r="IOM1" s="77"/>
      <c r="ION1" s="77"/>
      <c r="IOO1" s="77"/>
      <c r="IOP1" s="77"/>
      <c r="IOQ1" s="77"/>
      <c r="IOR1" s="77"/>
      <c r="IOS1" s="77"/>
      <c r="IOT1" s="77"/>
      <c r="IOU1" s="77"/>
      <c r="IOV1" s="77"/>
      <c r="IOW1" s="77" t="s">
        <v>5872</v>
      </c>
      <c r="IOX1" s="77"/>
      <c r="IOY1" s="77"/>
      <c r="IOZ1" s="77"/>
      <c r="IPA1" s="77"/>
      <c r="IPB1" s="77"/>
      <c r="IPC1" s="77"/>
      <c r="IPD1" s="77"/>
      <c r="IPE1" s="77"/>
      <c r="IPF1" s="77"/>
      <c r="IPG1" s="77"/>
      <c r="IPH1" s="77"/>
      <c r="IPI1" s="77"/>
      <c r="IPJ1" s="77"/>
      <c r="IPK1" s="77"/>
      <c r="IPL1" s="77"/>
      <c r="IPM1" s="77" t="s">
        <v>5872</v>
      </c>
      <c r="IPN1" s="77"/>
      <c r="IPO1" s="77"/>
      <c r="IPP1" s="77"/>
      <c r="IPQ1" s="77"/>
      <c r="IPR1" s="77"/>
      <c r="IPS1" s="77"/>
      <c r="IPT1" s="77"/>
      <c r="IPU1" s="77"/>
      <c r="IPV1" s="77"/>
      <c r="IPW1" s="77"/>
      <c r="IPX1" s="77"/>
      <c r="IPY1" s="77"/>
      <c r="IPZ1" s="77"/>
      <c r="IQA1" s="77"/>
      <c r="IQB1" s="77"/>
      <c r="IQC1" s="77" t="s">
        <v>5872</v>
      </c>
      <c r="IQD1" s="77"/>
      <c r="IQE1" s="77"/>
      <c r="IQF1" s="77"/>
      <c r="IQG1" s="77"/>
      <c r="IQH1" s="77"/>
      <c r="IQI1" s="77"/>
      <c r="IQJ1" s="77"/>
      <c r="IQK1" s="77"/>
      <c r="IQL1" s="77"/>
      <c r="IQM1" s="77"/>
      <c r="IQN1" s="77"/>
      <c r="IQO1" s="77"/>
      <c r="IQP1" s="77"/>
      <c r="IQQ1" s="77"/>
      <c r="IQR1" s="77"/>
      <c r="IQS1" s="77" t="s">
        <v>5872</v>
      </c>
      <c r="IQT1" s="77"/>
      <c r="IQU1" s="77"/>
      <c r="IQV1" s="77"/>
      <c r="IQW1" s="77"/>
      <c r="IQX1" s="77"/>
      <c r="IQY1" s="77"/>
      <c r="IQZ1" s="77"/>
      <c r="IRA1" s="77"/>
      <c r="IRB1" s="77"/>
      <c r="IRC1" s="77"/>
      <c r="IRD1" s="77"/>
      <c r="IRE1" s="77"/>
      <c r="IRF1" s="77"/>
      <c r="IRG1" s="77"/>
      <c r="IRH1" s="77"/>
      <c r="IRI1" s="77" t="s">
        <v>5872</v>
      </c>
      <c r="IRJ1" s="77"/>
      <c r="IRK1" s="77"/>
      <c r="IRL1" s="77"/>
      <c r="IRM1" s="77"/>
      <c r="IRN1" s="77"/>
      <c r="IRO1" s="77"/>
      <c r="IRP1" s="77"/>
      <c r="IRQ1" s="77"/>
      <c r="IRR1" s="77"/>
      <c r="IRS1" s="77"/>
      <c r="IRT1" s="77"/>
      <c r="IRU1" s="77"/>
      <c r="IRV1" s="77"/>
      <c r="IRW1" s="77"/>
      <c r="IRX1" s="77"/>
      <c r="IRY1" s="77" t="s">
        <v>5872</v>
      </c>
      <c r="IRZ1" s="77"/>
      <c r="ISA1" s="77"/>
      <c r="ISB1" s="77"/>
      <c r="ISC1" s="77"/>
      <c r="ISD1" s="77"/>
      <c r="ISE1" s="77"/>
      <c r="ISF1" s="77"/>
      <c r="ISG1" s="77"/>
      <c r="ISH1" s="77"/>
      <c r="ISI1" s="77"/>
      <c r="ISJ1" s="77"/>
      <c r="ISK1" s="77"/>
      <c r="ISL1" s="77"/>
      <c r="ISM1" s="77"/>
      <c r="ISN1" s="77"/>
      <c r="ISO1" s="77" t="s">
        <v>5872</v>
      </c>
      <c r="ISP1" s="77"/>
      <c r="ISQ1" s="77"/>
      <c r="ISR1" s="77"/>
      <c r="ISS1" s="77"/>
      <c r="IST1" s="77"/>
      <c r="ISU1" s="77"/>
      <c r="ISV1" s="77"/>
      <c r="ISW1" s="77"/>
      <c r="ISX1" s="77"/>
      <c r="ISY1" s="77"/>
      <c r="ISZ1" s="77"/>
      <c r="ITA1" s="77"/>
      <c r="ITB1" s="77"/>
      <c r="ITC1" s="77"/>
      <c r="ITD1" s="77"/>
      <c r="ITE1" s="77" t="s">
        <v>5872</v>
      </c>
      <c r="ITF1" s="77"/>
      <c r="ITG1" s="77"/>
      <c r="ITH1" s="77"/>
      <c r="ITI1" s="77"/>
      <c r="ITJ1" s="77"/>
      <c r="ITK1" s="77"/>
      <c r="ITL1" s="77"/>
      <c r="ITM1" s="77"/>
      <c r="ITN1" s="77"/>
      <c r="ITO1" s="77"/>
      <c r="ITP1" s="77"/>
      <c r="ITQ1" s="77"/>
      <c r="ITR1" s="77"/>
      <c r="ITS1" s="77"/>
      <c r="ITT1" s="77"/>
      <c r="ITU1" s="77" t="s">
        <v>5872</v>
      </c>
      <c r="ITV1" s="77"/>
      <c r="ITW1" s="77"/>
      <c r="ITX1" s="77"/>
      <c r="ITY1" s="77"/>
      <c r="ITZ1" s="77"/>
      <c r="IUA1" s="77"/>
      <c r="IUB1" s="77"/>
      <c r="IUC1" s="77"/>
      <c r="IUD1" s="77"/>
      <c r="IUE1" s="77"/>
      <c r="IUF1" s="77"/>
      <c r="IUG1" s="77"/>
      <c r="IUH1" s="77"/>
      <c r="IUI1" s="77"/>
      <c r="IUJ1" s="77"/>
      <c r="IUK1" s="77" t="s">
        <v>5872</v>
      </c>
      <c r="IUL1" s="77"/>
      <c r="IUM1" s="77"/>
      <c r="IUN1" s="77"/>
      <c r="IUO1" s="77"/>
      <c r="IUP1" s="77"/>
      <c r="IUQ1" s="77"/>
      <c r="IUR1" s="77"/>
      <c r="IUS1" s="77"/>
      <c r="IUT1" s="77"/>
      <c r="IUU1" s="77"/>
      <c r="IUV1" s="77"/>
      <c r="IUW1" s="77"/>
      <c r="IUX1" s="77"/>
      <c r="IUY1" s="77"/>
      <c r="IUZ1" s="77"/>
      <c r="IVA1" s="77" t="s">
        <v>5872</v>
      </c>
      <c r="IVB1" s="77"/>
      <c r="IVC1" s="77"/>
      <c r="IVD1" s="77"/>
      <c r="IVE1" s="77"/>
      <c r="IVF1" s="77"/>
      <c r="IVG1" s="77"/>
      <c r="IVH1" s="77"/>
      <c r="IVI1" s="77"/>
      <c r="IVJ1" s="77"/>
      <c r="IVK1" s="77"/>
      <c r="IVL1" s="77"/>
      <c r="IVM1" s="77"/>
      <c r="IVN1" s="77"/>
      <c r="IVO1" s="77"/>
      <c r="IVP1" s="77"/>
      <c r="IVQ1" s="77" t="s">
        <v>5872</v>
      </c>
      <c r="IVR1" s="77"/>
      <c r="IVS1" s="77"/>
      <c r="IVT1" s="77"/>
      <c r="IVU1" s="77"/>
      <c r="IVV1" s="77"/>
      <c r="IVW1" s="77"/>
      <c r="IVX1" s="77"/>
      <c r="IVY1" s="77"/>
      <c r="IVZ1" s="77"/>
      <c r="IWA1" s="77"/>
      <c r="IWB1" s="77"/>
      <c r="IWC1" s="77"/>
      <c r="IWD1" s="77"/>
      <c r="IWE1" s="77"/>
      <c r="IWF1" s="77"/>
      <c r="IWG1" s="77" t="s">
        <v>5872</v>
      </c>
      <c r="IWH1" s="77"/>
      <c r="IWI1" s="77"/>
      <c r="IWJ1" s="77"/>
      <c r="IWK1" s="77"/>
      <c r="IWL1" s="77"/>
      <c r="IWM1" s="77"/>
      <c r="IWN1" s="77"/>
      <c r="IWO1" s="77"/>
      <c r="IWP1" s="77"/>
      <c r="IWQ1" s="77"/>
      <c r="IWR1" s="77"/>
      <c r="IWS1" s="77"/>
      <c r="IWT1" s="77"/>
      <c r="IWU1" s="77"/>
      <c r="IWV1" s="77"/>
      <c r="IWW1" s="77" t="s">
        <v>5872</v>
      </c>
      <c r="IWX1" s="77"/>
      <c r="IWY1" s="77"/>
      <c r="IWZ1" s="77"/>
      <c r="IXA1" s="77"/>
      <c r="IXB1" s="77"/>
      <c r="IXC1" s="77"/>
      <c r="IXD1" s="77"/>
      <c r="IXE1" s="77"/>
      <c r="IXF1" s="77"/>
      <c r="IXG1" s="77"/>
      <c r="IXH1" s="77"/>
      <c r="IXI1" s="77"/>
      <c r="IXJ1" s="77"/>
      <c r="IXK1" s="77"/>
      <c r="IXL1" s="77"/>
      <c r="IXM1" s="77" t="s">
        <v>5872</v>
      </c>
      <c r="IXN1" s="77"/>
      <c r="IXO1" s="77"/>
      <c r="IXP1" s="77"/>
      <c r="IXQ1" s="77"/>
      <c r="IXR1" s="77"/>
      <c r="IXS1" s="77"/>
      <c r="IXT1" s="77"/>
      <c r="IXU1" s="77"/>
      <c r="IXV1" s="77"/>
      <c r="IXW1" s="77"/>
      <c r="IXX1" s="77"/>
      <c r="IXY1" s="77"/>
      <c r="IXZ1" s="77"/>
      <c r="IYA1" s="77"/>
      <c r="IYB1" s="77"/>
      <c r="IYC1" s="77" t="s">
        <v>5872</v>
      </c>
      <c r="IYD1" s="77"/>
      <c r="IYE1" s="77"/>
      <c r="IYF1" s="77"/>
      <c r="IYG1" s="77"/>
      <c r="IYH1" s="77"/>
      <c r="IYI1" s="77"/>
      <c r="IYJ1" s="77"/>
      <c r="IYK1" s="77"/>
      <c r="IYL1" s="77"/>
      <c r="IYM1" s="77"/>
      <c r="IYN1" s="77"/>
      <c r="IYO1" s="77"/>
      <c r="IYP1" s="77"/>
      <c r="IYQ1" s="77"/>
      <c r="IYR1" s="77"/>
      <c r="IYS1" s="77" t="s">
        <v>5872</v>
      </c>
      <c r="IYT1" s="77"/>
      <c r="IYU1" s="77"/>
      <c r="IYV1" s="77"/>
      <c r="IYW1" s="77"/>
      <c r="IYX1" s="77"/>
      <c r="IYY1" s="77"/>
      <c r="IYZ1" s="77"/>
      <c r="IZA1" s="77"/>
      <c r="IZB1" s="77"/>
      <c r="IZC1" s="77"/>
      <c r="IZD1" s="77"/>
      <c r="IZE1" s="77"/>
      <c r="IZF1" s="77"/>
      <c r="IZG1" s="77"/>
      <c r="IZH1" s="77"/>
      <c r="IZI1" s="77" t="s">
        <v>5872</v>
      </c>
      <c r="IZJ1" s="77"/>
      <c r="IZK1" s="77"/>
      <c r="IZL1" s="77"/>
      <c r="IZM1" s="77"/>
      <c r="IZN1" s="77"/>
      <c r="IZO1" s="77"/>
      <c r="IZP1" s="77"/>
      <c r="IZQ1" s="77"/>
      <c r="IZR1" s="77"/>
      <c r="IZS1" s="77"/>
      <c r="IZT1" s="77"/>
      <c r="IZU1" s="77"/>
      <c r="IZV1" s="77"/>
      <c r="IZW1" s="77"/>
      <c r="IZX1" s="77"/>
      <c r="IZY1" s="77" t="s">
        <v>5872</v>
      </c>
      <c r="IZZ1" s="77"/>
      <c r="JAA1" s="77"/>
      <c r="JAB1" s="77"/>
      <c r="JAC1" s="77"/>
      <c r="JAD1" s="77"/>
      <c r="JAE1" s="77"/>
      <c r="JAF1" s="77"/>
      <c r="JAG1" s="77"/>
      <c r="JAH1" s="77"/>
      <c r="JAI1" s="77"/>
      <c r="JAJ1" s="77"/>
      <c r="JAK1" s="77"/>
      <c r="JAL1" s="77"/>
      <c r="JAM1" s="77"/>
      <c r="JAN1" s="77"/>
      <c r="JAO1" s="77" t="s">
        <v>5872</v>
      </c>
      <c r="JAP1" s="77"/>
      <c r="JAQ1" s="77"/>
      <c r="JAR1" s="77"/>
      <c r="JAS1" s="77"/>
      <c r="JAT1" s="77"/>
      <c r="JAU1" s="77"/>
      <c r="JAV1" s="77"/>
      <c r="JAW1" s="77"/>
      <c r="JAX1" s="77"/>
      <c r="JAY1" s="77"/>
      <c r="JAZ1" s="77"/>
      <c r="JBA1" s="77"/>
      <c r="JBB1" s="77"/>
      <c r="JBC1" s="77"/>
      <c r="JBD1" s="77"/>
      <c r="JBE1" s="77" t="s">
        <v>5872</v>
      </c>
      <c r="JBF1" s="77"/>
      <c r="JBG1" s="77"/>
      <c r="JBH1" s="77"/>
      <c r="JBI1" s="77"/>
      <c r="JBJ1" s="77"/>
      <c r="JBK1" s="77"/>
      <c r="JBL1" s="77"/>
      <c r="JBM1" s="77"/>
      <c r="JBN1" s="77"/>
      <c r="JBO1" s="77"/>
      <c r="JBP1" s="77"/>
      <c r="JBQ1" s="77"/>
      <c r="JBR1" s="77"/>
      <c r="JBS1" s="77"/>
      <c r="JBT1" s="77"/>
      <c r="JBU1" s="77" t="s">
        <v>5872</v>
      </c>
      <c r="JBV1" s="77"/>
      <c r="JBW1" s="77"/>
      <c r="JBX1" s="77"/>
      <c r="JBY1" s="77"/>
      <c r="JBZ1" s="77"/>
      <c r="JCA1" s="77"/>
      <c r="JCB1" s="77"/>
      <c r="JCC1" s="77"/>
      <c r="JCD1" s="77"/>
      <c r="JCE1" s="77"/>
      <c r="JCF1" s="77"/>
      <c r="JCG1" s="77"/>
      <c r="JCH1" s="77"/>
      <c r="JCI1" s="77"/>
      <c r="JCJ1" s="77"/>
      <c r="JCK1" s="77" t="s">
        <v>5872</v>
      </c>
      <c r="JCL1" s="77"/>
      <c r="JCM1" s="77"/>
      <c r="JCN1" s="77"/>
      <c r="JCO1" s="77"/>
      <c r="JCP1" s="77"/>
      <c r="JCQ1" s="77"/>
      <c r="JCR1" s="77"/>
      <c r="JCS1" s="77"/>
      <c r="JCT1" s="77"/>
      <c r="JCU1" s="77"/>
      <c r="JCV1" s="77"/>
      <c r="JCW1" s="77"/>
      <c r="JCX1" s="77"/>
      <c r="JCY1" s="77"/>
      <c r="JCZ1" s="77"/>
      <c r="JDA1" s="77" t="s">
        <v>5872</v>
      </c>
      <c r="JDB1" s="77"/>
      <c r="JDC1" s="77"/>
      <c r="JDD1" s="77"/>
      <c r="JDE1" s="77"/>
      <c r="JDF1" s="77"/>
      <c r="JDG1" s="77"/>
      <c r="JDH1" s="77"/>
      <c r="JDI1" s="77"/>
      <c r="JDJ1" s="77"/>
      <c r="JDK1" s="77"/>
      <c r="JDL1" s="77"/>
      <c r="JDM1" s="77"/>
      <c r="JDN1" s="77"/>
      <c r="JDO1" s="77"/>
      <c r="JDP1" s="77"/>
      <c r="JDQ1" s="77" t="s">
        <v>5872</v>
      </c>
      <c r="JDR1" s="77"/>
      <c r="JDS1" s="77"/>
      <c r="JDT1" s="77"/>
      <c r="JDU1" s="77"/>
      <c r="JDV1" s="77"/>
      <c r="JDW1" s="77"/>
      <c r="JDX1" s="77"/>
      <c r="JDY1" s="77"/>
      <c r="JDZ1" s="77"/>
      <c r="JEA1" s="77"/>
      <c r="JEB1" s="77"/>
      <c r="JEC1" s="77"/>
      <c r="JED1" s="77"/>
      <c r="JEE1" s="77"/>
      <c r="JEF1" s="77"/>
      <c r="JEG1" s="77" t="s">
        <v>5872</v>
      </c>
      <c r="JEH1" s="77"/>
      <c r="JEI1" s="77"/>
      <c r="JEJ1" s="77"/>
      <c r="JEK1" s="77"/>
      <c r="JEL1" s="77"/>
      <c r="JEM1" s="77"/>
      <c r="JEN1" s="77"/>
      <c r="JEO1" s="77"/>
      <c r="JEP1" s="77"/>
      <c r="JEQ1" s="77"/>
      <c r="JER1" s="77"/>
      <c r="JES1" s="77"/>
      <c r="JET1" s="77"/>
      <c r="JEU1" s="77"/>
      <c r="JEV1" s="77"/>
      <c r="JEW1" s="77" t="s">
        <v>5872</v>
      </c>
      <c r="JEX1" s="77"/>
      <c r="JEY1" s="77"/>
      <c r="JEZ1" s="77"/>
      <c r="JFA1" s="77"/>
      <c r="JFB1" s="77"/>
      <c r="JFC1" s="77"/>
      <c r="JFD1" s="77"/>
      <c r="JFE1" s="77"/>
      <c r="JFF1" s="77"/>
      <c r="JFG1" s="77"/>
      <c r="JFH1" s="77"/>
      <c r="JFI1" s="77"/>
      <c r="JFJ1" s="77"/>
      <c r="JFK1" s="77"/>
      <c r="JFL1" s="77"/>
      <c r="JFM1" s="77" t="s">
        <v>5872</v>
      </c>
      <c r="JFN1" s="77"/>
      <c r="JFO1" s="77"/>
      <c r="JFP1" s="77"/>
      <c r="JFQ1" s="77"/>
      <c r="JFR1" s="77"/>
      <c r="JFS1" s="77"/>
      <c r="JFT1" s="77"/>
      <c r="JFU1" s="77"/>
      <c r="JFV1" s="77"/>
      <c r="JFW1" s="77"/>
      <c r="JFX1" s="77"/>
      <c r="JFY1" s="77"/>
      <c r="JFZ1" s="77"/>
      <c r="JGA1" s="77"/>
      <c r="JGB1" s="77"/>
      <c r="JGC1" s="77" t="s">
        <v>5872</v>
      </c>
      <c r="JGD1" s="77"/>
      <c r="JGE1" s="77"/>
      <c r="JGF1" s="77"/>
      <c r="JGG1" s="77"/>
      <c r="JGH1" s="77"/>
      <c r="JGI1" s="77"/>
      <c r="JGJ1" s="77"/>
      <c r="JGK1" s="77"/>
      <c r="JGL1" s="77"/>
      <c r="JGM1" s="77"/>
      <c r="JGN1" s="77"/>
      <c r="JGO1" s="77"/>
      <c r="JGP1" s="77"/>
      <c r="JGQ1" s="77"/>
      <c r="JGR1" s="77"/>
      <c r="JGS1" s="77" t="s">
        <v>5872</v>
      </c>
      <c r="JGT1" s="77"/>
      <c r="JGU1" s="77"/>
      <c r="JGV1" s="77"/>
      <c r="JGW1" s="77"/>
      <c r="JGX1" s="77"/>
      <c r="JGY1" s="77"/>
      <c r="JGZ1" s="77"/>
      <c r="JHA1" s="77"/>
      <c r="JHB1" s="77"/>
      <c r="JHC1" s="77"/>
      <c r="JHD1" s="77"/>
      <c r="JHE1" s="77"/>
      <c r="JHF1" s="77"/>
      <c r="JHG1" s="77"/>
      <c r="JHH1" s="77"/>
      <c r="JHI1" s="77" t="s">
        <v>5872</v>
      </c>
      <c r="JHJ1" s="77"/>
      <c r="JHK1" s="77"/>
      <c r="JHL1" s="77"/>
      <c r="JHM1" s="77"/>
      <c r="JHN1" s="77"/>
      <c r="JHO1" s="77"/>
      <c r="JHP1" s="77"/>
      <c r="JHQ1" s="77"/>
      <c r="JHR1" s="77"/>
      <c r="JHS1" s="77"/>
      <c r="JHT1" s="77"/>
      <c r="JHU1" s="77"/>
      <c r="JHV1" s="77"/>
      <c r="JHW1" s="77"/>
      <c r="JHX1" s="77"/>
      <c r="JHY1" s="77" t="s">
        <v>5872</v>
      </c>
      <c r="JHZ1" s="77"/>
      <c r="JIA1" s="77"/>
      <c r="JIB1" s="77"/>
      <c r="JIC1" s="77"/>
      <c r="JID1" s="77"/>
      <c r="JIE1" s="77"/>
      <c r="JIF1" s="77"/>
      <c r="JIG1" s="77"/>
      <c r="JIH1" s="77"/>
      <c r="JII1" s="77"/>
      <c r="JIJ1" s="77"/>
      <c r="JIK1" s="77"/>
      <c r="JIL1" s="77"/>
      <c r="JIM1" s="77"/>
      <c r="JIN1" s="77"/>
      <c r="JIO1" s="77" t="s">
        <v>5872</v>
      </c>
      <c r="JIP1" s="77"/>
      <c r="JIQ1" s="77"/>
      <c r="JIR1" s="77"/>
      <c r="JIS1" s="77"/>
      <c r="JIT1" s="77"/>
      <c r="JIU1" s="77"/>
      <c r="JIV1" s="77"/>
      <c r="JIW1" s="77"/>
      <c r="JIX1" s="77"/>
      <c r="JIY1" s="77"/>
      <c r="JIZ1" s="77"/>
      <c r="JJA1" s="77"/>
      <c r="JJB1" s="77"/>
      <c r="JJC1" s="77"/>
      <c r="JJD1" s="77"/>
      <c r="JJE1" s="77" t="s">
        <v>5872</v>
      </c>
      <c r="JJF1" s="77"/>
      <c r="JJG1" s="77"/>
      <c r="JJH1" s="77"/>
      <c r="JJI1" s="77"/>
      <c r="JJJ1" s="77"/>
      <c r="JJK1" s="77"/>
      <c r="JJL1" s="77"/>
      <c r="JJM1" s="77"/>
      <c r="JJN1" s="77"/>
      <c r="JJO1" s="77"/>
      <c r="JJP1" s="77"/>
      <c r="JJQ1" s="77"/>
      <c r="JJR1" s="77"/>
      <c r="JJS1" s="77"/>
      <c r="JJT1" s="77"/>
      <c r="JJU1" s="77" t="s">
        <v>5872</v>
      </c>
      <c r="JJV1" s="77"/>
      <c r="JJW1" s="77"/>
      <c r="JJX1" s="77"/>
      <c r="JJY1" s="77"/>
      <c r="JJZ1" s="77"/>
      <c r="JKA1" s="77"/>
      <c r="JKB1" s="77"/>
      <c r="JKC1" s="77"/>
      <c r="JKD1" s="77"/>
      <c r="JKE1" s="77"/>
      <c r="JKF1" s="77"/>
      <c r="JKG1" s="77"/>
      <c r="JKH1" s="77"/>
      <c r="JKI1" s="77"/>
      <c r="JKJ1" s="77"/>
      <c r="JKK1" s="77" t="s">
        <v>5872</v>
      </c>
      <c r="JKL1" s="77"/>
      <c r="JKM1" s="77"/>
      <c r="JKN1" s="77"/>
      <c r="JKO1" s="77"/>
      <c r="JKP1" s="77"/>
      <c r="JKQ1" s="77"/>
      <c r="JKR1" s="77"/>
      <c r="JKS1" s="77"/>
      <c r="JKT1" s="77"/>
      <c r="JKU1" s="77"/>
      <c r="JKV1" s="77"/>
      <c r="JKW1" s="77"/>
      <c r="JKX1" s="77"/>
      <c r="JKY1" s="77"/>
      <c r="JKZ1" s="77"/>
      <c r="JLA1" s="77" t="s">
        <v>5872</v>
      </c>
      <c r="JLB1" s="77"/>
      <c r="JLC1" s="77"/>
      <c r="JLD1" s="77"/>
      <c r="JLE1" s="77"/>
      <c r="JLF1" s="77"/>
      <c r="JLG1" s="77"/>
      <c r="JLH1" s="77"/>
      <c r="JLI1" s="77"/>
      <c r="JLJ1" s="77"/>
      <c r="JLK1" s="77"/>
      <c r="JLL1" s="77"/>
      <c r="JLM1" s="77"/>
      <c r="JLN1" s="77"/>
      <c r="JLO1" s="77"/>
      <c r="JLP1" s="77"/>
      <c r="JLQ1" s="77" t="s">
        <v>5872</v>
      </c>
      <c r="JLR1" s="77"/>
      <c r="JLS1" s="77"/>
      <c r="JLT1" s="77"/>
      <c r="JLU1" s="77"/>
      <c r="JLV1" s="77"/>
      <c r="JLW1" s="77"/>
      <c r="JLX1" s="77"/>
      <c r="JLY1" s="77"/>
      <c r="JLZ1" s="77"/>
      <c r="JMA1" s="77"/>
      <c r="JMB1" s="77"/>
      <c r="JMC1" s="77"/>
      <c r="JMD1" s="77"/>
      <c r="JME1" s="77"/>
      <c r="JMF1" s="77"/>
      <c r="JMG1" s="77" t="s">
        <v>5872</v>
      </c>
      <c r="JMH1" s="77"/>
      <c r="JMI1" s="77"/>
      <c r="JMJ1" s="77"/>
      <c r="JMK1" s="77"/>
      <c r="JML1" s="77"/>
      <c r="JMM1" s="77"/>
      <c r="JMN1" s="77"/>
      <c r="JMO1" s="77"/>
      <c r="JMP1" s="77"/>
      <c r="JMQ1" s="77"/>
      <c r="JMR1" s="77"/>
      <c r="JMS1" s="77"/>
      <c r="JMT1" s="77"/>
      <c r="JMU1" s="77"/>
      <c r="JMV1" s="77"/>
      <c r="JMW1" s="77" t="s">
        <v>5872</v>
      </c>
      <c r="JMX1" s="77"/>
      <c r="JMY1" s="77"/>
      <c r="JMZ1" s="77"/>
      <c r="JNA1" s="77"/>
      <c r="JNB1" s="77"/>
      <c r="JNC1" s="77"/>
      <c r="JND1" s="77"/>
      <c r="JNE1" s="77"/>
      <c r="JNF1" s="77"/>
      <c r="JNG1" s="77"/>
      <c r="JNH1" s="77"/>
      <c r="JNI1" s="77"/>
      <c r="JNJ1" s="77"/>
      <c r="JNK1" s="77"/>
      <c r="JNL1" s="77"/>
      <c r="JNM1" s="77" t="s">
        <v>5872</v>
      </c>
      <c r="JNN1" s="77"/>
      <c r="JNO1" s="77"/>
      <c r="JNP1" s="77"/>
      <c r="JNQ1" s="77"/>
      <c r="JNR1" s="77"/>
      <c r="JNS1" s="77"/>
      <c r="JNT1" s="77"/>
      <c r="JNU1" s="77"/>
      <c r="JNV1" s="77"/>
      <c r="JNW1" s="77"/>
      <c r="JNX1" s="77"/>
      <c r="JNY1" s="77"/>
      <c r="JNZ1" s="77"/>
      <c r="JOA1" s="77"/>
      <c r="JOB1" s="77"/>
      <c r="JOC1" s="77" t="s">
        <v>5872</v>
      </c>
      <c r="JOD1" s="77"/>
      <c r="JOE1" s="77"/>
      <c r="JOF1" s="77"/>
      <c r="JOG1" s="77"/>
      <c r="JOH1" s="77"/>
      <c r="JOI1" s="77"/>
      <c r="JOJ1" s="77"/>
      <c r="JOK1" s="77"/>
      <c r="JOL1" s="77"/>
      <c r="JOM1" s="77"/>
      <c r="JON1" s="77"/>
      <c r="JOO1" s="77"/>
      <c r="JOP1" s="77"/>
      <c r="JOQ1" s="77"/>
      <c r="JOR1" s="77"/>
      <c r="JOS1" s="77" t="s">
        <v>5872</v>
      </c>
      <c r="JOT1" s="77"/>
      <c r="JOU1" s="77"/>
      <c r="JOV1" s="77"/>
      <c r="JOW1" s="77"/>
      <c r="JOX1" s="77"/>
      <c r="JOY1" s="77"/>
      <c r="JOZ1" s="77"/>
      <c r="JPA1" s="77"/>
      <c r="JPB1" s="77"/>
      <c r="JPC1" s="77"/>
      <c r="JPD1" s="77"/>
      <c r="JPE1" s="77"/>
      <c r="JPF1" s="77"/>
      <c r="JPG1" s="77"/>
      <c r="JPH1" s="77"/>
      <c r="JPI1" s="77" t="s">
        <v>5872</v>
      </c>
      <c r="JPJ1" s="77"/>
      <c r="JPK1" s="77"/>
      <c r="JPL1" s="77"/>
      <c r="JPM1" s="77"/>
      <c r="JPN1" s="77"/>
      <c r="JPO1" s="77"/>
      <c r="JPP1" s="77"/>
      <c r="JPQ1" s="77"/>
      <c r="JPR1" s="77"/>
      <c r="JPS1" s="77"/>
      <c r="JPT1" s="77"/>
      <c r="JPU1" s="77"/>
      <c r="JPV1" s="77"/>
      <c r="JPW1" s="77"/>
      <c r="JPX1" s="77"/>
      <c r="JPY1" s="77" t="s">
        <v>5872</v>
      </c>
      <c r="JPZ1" s="77"/>
      <c r="JQA1" s="77"/>
      <c r="JQB1" s="77"/>
      <c r="JQC1" s="77"/>
      <c r="JQD1" s="77"/>
      <c r="JQE1" s="77"/>
      <c r="JQF1" s="77"/>
      <c r="JQG1" s="77"/>
      <c r="JQH1" s="77"/>
      <c r="JQI1" s="77"/>
      <c r="JQJ1" s="77"/>
      <c r="JQK1" s="77"/>
      <c r="JQL1" s="77"/>
      <c r="JQM1" s="77"/>
      <c r="JQN1" s="77"/>
      <c r="JQO1" s="77" t="s">
        <v>5872</v>
      </c>
      <c r="JQP1" s="77"/>
      <c r="JQQ1" s="77"/>
      <c r="JQR1" s="77"/>
      <c r="JQS1" s="77"/>
      <c r="JQT1" s="77"/>
      <c r="JQU1" s="77"/>
      <c r="JQV1" s="77"/>
      <c r="JQW1" s="77"/>
      <c r="JQX1" s="77"/>
      <c r="JQY1" s="77"/>
      <c r="JQZ1" s="77"/>
      <c r="JRA1" s="77"/>
      <c r="JRB1" s="77"/>
      <c r="JRC1" s="77"/>
      <c r="JRD1" s="77"/>
      <c r="JRE1" s="77" t="s">
        <v>5872</v>
      </c>
      <c r="JRF1" s="77"/>
      <c r="JRG1" s="77"/>
      <c r="JRH1" s="77"/>
      <c r="JRI1" s="77"/>
      <c r="JRJ1" s="77"/>
      <c r="JRK1" s="77"/>
      <c r="JRL1" s="77"/>
      <c r="JRM1" s="77"/>
      <c r="JRN1" s="77"/>
      <c r="JRO1" s="77"/>
      <c r="JRP1" s="77"/>
      <c r="JRQ1" s="77"/>
      <c r="JRR1" s="77"/>
      <c r="JRS1" s="77"/>
      <c r="JRT1" s="77"/>
      <c r="JRU1" s="77" t="s">
        <v>5872</v>
      </c>
      <c r="JRV1" s="77"/>
      <c r="JRW1" s="77"/>
      <c r="JRX1" s="77"/>
      <c r="JRY1" s="77"/>
      <c r="JRZ1" s="77"/>
      <c r="JSA1" s="77"/>
      <c r="JSB1" s="77"/>
      <c r="JSC1" s="77"/>
      <c r="JSD1" s="77"/>
      <c r="JSE1" s="77"/>
      <c r="JSF1" s="77"/>
      <c r="JSG1" s="77"/>
      <c r="JSH1" s="77"/>
      <c r="JSI1" s="77"/>
      <c r="JSJ1" s="77"/>
      <c r="JSK1" s="77" t="s">
        <v>5872</v>
      </c>
      <c r="JSL1" s="77"/>
      <c r="JSM1" s="77"/>
      <c r="JSN1" s="77"/>
      <c r="JSO1" s="77"/>
      <c r="JSP1" s="77"/>
      <c r="JSQ1" s="77"/>
      <c r="JSR1" s="77"/>
      <c r="JSS1" s="77"/>
      <c r="JST1" s="77"/>
      <c r="JSU1" s="77"/>
      <c r="JSV1" s="77"/>
      <c r="JSW1" s="77"/>
      <c r="JSX1" s="77"/>
      <c r="JSY1" s="77"/>
      <c r="JSZ1" s="77"/>
      <c r="JTA1" s="77" t="s">
        <v>5872</v>
      </c>
      <c r="JTB1" s="77"/>
      <c r="JTC1" s="77"/>
      <c r="JTD1" s="77"/>
      <c r="JTE1" s="77"/>
      <c r="JTF1" s="77"/>
      <c r="JTG1" s="77"/>
      <c r="JTH1" s="77"/>
      <c r="JTI1" s="77"/>
      <c r="JTJ1" s="77"/>
      <c r="JTK1" s="77"/>
      <c r="JTL1" s="77"/>
      <c r="JTM1" s="77"/>
      <c r="JTN1" s="77"/>
      <c r="JTO1" s="77"/>
      <c r="JTP1" s="77"/>
      <c r="JTQ1" s="77" t="s">
        <v>5872</v>
      </c>
      <c r="JTR1" s="77"/>
      <c r="JTS1" s="77"/>
      <c r="JTT1" s="77"/>
      <c r="JTU1" s="77"/>
      <c r="JTV1" s="77"/>
      <c r="JTW1" s="77"/>
      <c r="JTX1" s="77"/>
      <c r="JTY1" s="77"/>
      <c r="JTZ1" s="77"/>
      <c r="JUA1" s="77"/>
      <c r="JUB1" s="77"/>
      <c r="JUC1" s="77"/>
      <c r="JUD1" s="77"/>
      <c r="JUE1" s="77"/>
      <c r="JUF1" s="77"/>
      <c r="JUG1" s="77" t="s">
        <v>5872</v>
      </c>
      <c r="JUH1" s="77"/>
      <c r="JUI1" s="77"/>
      <c r="JUJ1" s="77"/>
      <c r="JUK1" s="77"/>
      <c r="JUL1" s="77"/>
      <c r="JUM1" s="77"/>
      <c r="JUN1" s="77"/>
      <c r="JUO1" s="77"/>
      <c r="JUP1" s="77"/>
      <c r="JUQ1" s="77"/>
      <c r="JUR1" s="77"/>
      <c r="JUS1" s="77"/>
      <c r="JUT1" s="77"/>
      <c r="JUU1" s="77"/>
      <c r="JUV1" s="77"/>
      <c r="JUW1" s="77" t="s">
        <v>5872</v>
      </c>
      <c r="JUX1" s="77"/>
      <c r="JUY1" s="77"/>
      <c r="JUZ1" s="77"/>
      <c r="JVA1" s="77"/>
      <c r="JVB1" s="77"/>
      <c r="JVC1" s="77"/>
      <c r="JVD1" s="77"/>
      <c r="JVE1" s="77"/>
      <c r="JVF1" s="77"/>
      <c r="JVG1" s="77"/>
      <c r="JVH1" s="77"/>
      <c r="JVI1" s="77"/>
      <c r="JVJ1" s="77"/>
      <c r="JVK1" s="77"/>
      <c r="JVL1" s="77"/>
      <c r="JVM1" s="77" t="s">
        <v>5872</v>
      </c>
      <c r="JVN1" s="77"/>
      <c r="JVO1" s="77"/>
      <c r="JVP1" s="77"/>
      <c r="JVQ1" s="77"/>
      <c r="JVR1" s="77"/>
      <c r="JVS1" s="77"/>
      <c r="JVT1" s="77"/>
      <c r="JVU1" s="77"/>
      <c r="JVV1" s="77"/>
      <c r="JVW1" s="77"/>
      <c r="JVX1" s="77"/>
      <c r="JVY1" s="77"/>
      <c r="JVZ1" s="77"/>
      <c r="JWA1" s="77"/>
      <c r="JWB1" s="77"/>
      <c r="JWC1" s="77" t="s">
        <v>5872</v>
      </c>
      <c r="JWD1" s="77"/>
      <c r="JWE1" s="77"/>
      <c r="JWF1" s="77"/>
      <c r="JWG1" s="77"/>
      <c r="JWH1" s="77"/>
      <c r="JWI1" s="77"/>
      <c r="JWJ1" s="77"/>
      <c r="JWK1" s="77"/>
      <c r="JWL1" s="77"/>
      <c r="JWM1" s="77"/>
      <c r="JWN1" s="77"/>
      <c r="JWO1" s="77"/>
      <c r="JWP1" s="77"/>
      <c r="JWQ1" s="77"/>
      <c r="JWR1" s="77"/>
      <c r="JWS1" s="77" t="s">
        <v>5872</v>
      </c>
      <c r="JWT1" s="77"/>
      <c r="JWU1" s="77"/>
      <c r="JWV1" s="77"/>
      <c r="JWW1" s="77"/>
      <c r="JWX1" s="77"/>
      <c r="JWY1" s="77"/>
      <c r="JWZ1" s="77"/>
      <c r="JXA1" s="77"/>
      <c r="JXB1" s="77"/>
      <c r="JXC1" s="77"/>
      <c r="JXD1" s="77"/>
      <c r="JXE1" s="77"/>
      <c r="JXF1" s="77"/>
      <c r="JXG1" s="77"/>
      <c r="JXH1" s="77"/>
      <c r="JXI1" s="77" t="s">
        <v>5872</v>
      </c>
      <c r="JXJ1" s="77"/>
      <c r="JXK1" s="77"/>
      <c r="JXL1" s="77"/>
      <c r="JXM1" s="77"/>
      <c r="JXN1" s="77"/>
      <c r="JXO1" s="77"/>
      <c r="JXP1" s="77"/>
      <c r="JXQ1" s="77"/>
      <c r="JXR1" s="77"/>
      <c r="JXS1" s="77"/>
      <c r="JXT1" s="77"/>
      <c r="JXU1" s="77"/>
      <c r="JXV1" s="77"/>
      <c r="JXW1" s="77"/>
      <c r="JXX1" s="77"/>
      <c r="JXY1" s="77" t="s">
        <v>5872</v>
      </c>
      <c r="JXZ1" s="77"/>
      <c r="JYA1" s="77"/>
      <c r="JYB1" s="77"/>
      <c r="JYC1" s="77"/>
      <c r="JYD1" s="77"/>
      <c r="JYE1" s="77"/>
      <c r="JYF1" s="77"/>
      <c r="JYG1" s="77"/>
      <c r="JYH1" s="77"/>
      <c r="JYI1" s="77"/>
      <c r="JYJ1" s="77"/>
      <c r="JYK1" s="77"/>
      <c r="JYL1" s="77"/>
      <c r="JYM1" s="77"/>
      <c r="JYN1" s="77"/>
      <c r="JYO1" s="77" t="s">
        <v>5872</v>
      </c>
      <c r="JYP1" s="77"/>
      <c r="JYQ1" s="77"/>
      <c r="JYR1" s="77"/>
      <c r="JYS1" s="77"/>
      <c r="JYT1" s="77"/>
      <c r="JYU1" s="77"/>
      <c r="JYV1" s="77"/>
      <c r="JYW1" s="77"/>
      <c r="JYX1" s="77"/>
      <c r="JYY1" s="77"/>
      <c r="JYZ1" s="77"/>
      <c r="JZA1" s="77"/>
      <c r="JZB1" s="77"/>
      <c r="JZC1" s="77"/>
      <c r="JZD1" s="77"/>
      <c r="JZE1" s="77" t="s">
        <v>5872</v>
      </c>
      <c r="JZF1" s="77"/>
      <c r="JZG1" s="77"/>
      <c r="JZH1" s="77"/>
      <c r="JZI1" s="77"/>
      <c r="JZJ1" s="77"/>
      <c r="JZK1" s="77"/>
      <c r="JZL1" s="77"/>
      <c r="JZM1" s="77"/>
      <c r="JZN1" s="77"/>
      <c r="JZO1" s="77"/>
      <c r="JZP1" s="77"/>
      <c r="JZQ1" s="77"/>
      <c r="JZR1" s="77"/>
      <c r="JZS1" s="77"/>
      <c r="JZT1" s="77"/>
      <c r="JZU1" s="77" t="s">
        <v>5872</v>
      </c>
      <c r="JZV1" s="77"/>
      <c r="JZW1" s="77"/>
      <c r="JZX1" s="77"/>
      <c r="JZY1" s="77"/>
      <c r="JZZ1" s="77"/>
      <c r="KAA1" s="77"/>
      <c r="KAB1" s="77"/>
      <c r="KAC1" s="77"/>
      <c r="KAD1" s="77"/>
      <c r="KAE1" s="77"/>
      <c r="KAF1" s="77"/>
      <c r="KAG1" s="77"/>
      <c r="KAH1" s="77"/>
      <c r="KAI1" s="77"/>
      <c r="KAJ1" s="77"/>
      <c r="KAK1" s="77" t="s">
        <v>5872</v>
      </c>
      <c r="KAL1" s="77"/>
      <c r="KAM1" s="77"/>
      <c r="KAN1" s="77"/>
      <c r="KAO1" s="77"/>
      <c r="KAP1" s="77"/>
      <c r="KAQ1" s="77"/>
      <c r="KAR1" s="77"/>
      <c r="KAS1" s="77"/>
      <c r="KAT1" s="77"/>
      <c r="KAU1" s="77"/>
      <c r="KAV1" s="77"/>
      <c r="KAW1" s="77"/>
      <c r="KAX1" s="77"/>
      <c r="KAY1" s="77"/>
      <c r="KAZ1" s="77"/>
      <c r="KBA1" s="77" t="s">
        <v>5872</v>
      </c>
      <c r="KBB1" s="77"/>
      <c r="KBC1" s="77"/>
      <c r="KBD1" s="77"/>
      <c r="KBE1" s="77"/>
      <c r="KBF1" s="77"/>
      <c r="KBG1" s="77"/>
      <c r="KBH1" s="77"/>
      <c r="KBI1" s="77"/>
      <c r="KBJ1" s="77"/>
      <c r="KBK1" s="77"/>
      <c r="KBL1" s="77"/>
      <c r="KBM1" s="77"/>
      <c r="KBN1" s="77"/>
      <c r="KBO1" s="77"/>
      <c r="KBP1" s="77"/>
      <c r="KBQ1" s="77" t="s">
        <v>5872</v>
      </c>
      <c r="KBR1" s="77"/>
      <c r="KBS1" s="77"/>
      <c r="KBT1" s="77"/>
      <c r="KBU1" s="77"/>
      <c r="KBV1" s="77"/>
      <c r="KBW1" s="77"/>
      <c r="KBX1" s="77"/>
      <c r="KBY1" s="77"/>
      <c r="KBZ1" s="77"/>
      <c r="KCA1" s="77"/>
      <c r="KCB1" s="77"/>
      <c r="KCC1" s="77"/>
      <c r="KCD1" s="77"/>
      <c r="KCE1" s="77"/>
      <c r="KCF1" s="77"/>
      <c r="KCG1" s="77" t="s">
        <v>5872</v>
      </c>
      <c r="KCH1" s="77"/>
      <c r="KCI1" s="77"/>
      <c r="KCJ1" s="77"/>
      <c r="KCK1" s="77"/>
      <c r="KCL1" s="77"/>
      <c r="KCM1" s="77"/>
      <c r="KCN1" s="77"/>
      <c r="KCO1" s="77"/>
      <c r="KCP1" s="77"/>
      <c r="KCQ1" s="77"/>
      <c r="KCR1" s="77"/>
      <c r="KCS1" s="77"/>
      <c r="KCT1" s="77"/>
      <c r="KCU1" s="77"/>
      <c r="KCV1" s="77"/>
      <c r="KCW1" s="77" t="s">
        <v>5872</v>
      </c>
      <c r="KCX1" s="77"/>
      <c r="KCY1" s="77"/>
      <c r="KCZ1" s="77"/>
      <c r="KDA1" s="77"/>
      <c r="KDB1" s="77"/>
      <c r="KDC1" s="77"/>
      <c r="KDD1" s="77"/>
      <c r="KDE1" s="77"/>
      <c r="KDF1" s="77"/>
      <c r="KDG1" s="77"/>
      <c r="KDH1" s="77"/>
      <c r="KDI1" s="77"/>
      <c r="KDJ1" s="77"/>
      <c r="KDK1" s="77"/>
      <c r="KDL1" s="77"/>
      <c r="KDM1" s="77" t="s">
        <v>5872</v>
      </c>
      <c r="KDN1" s="77"/>
      <c r="KDO1" s="77"/>
      <c r="KDP1" s="77"/>
      <c r="KDQ1" s="77"/>
      <c r="KDR1" s="77"/>
      <c r="KDS1" s="77"/>
      <c r="KDT1" s="77"/>
      <c r="KDU1" s="77"/>
      <c r="KDV1" s="77"/>
      <c r="KDW1" s="77"/>
      <c r="KDX1" s="77"/>
      <c r="KDY1" s="77"/>
      <c r="KDZ1" s="77"/>
      <c r="KEA1" s="77"/>
      <c r="KEB1" s="77"/>
      <c r="KEC1" s="77" t="s">
        <v>5872</v>
      </c>
      <c r="KED1" s="77"/>
      <c r="KEE1" s="77"/>
      <c r="KEF1" s="77"/>
      <c r="KEG1" s="77"/>
      <c r="KEH1" s="77"/>
      <c r="KEI1" s="77"/>
      <c r="KEJ1" s="77"/>
      <c r="KEK1" s="77"/>
      <c r="KEL1" s="77"/>
      <c r="KEM1" s="77"/>
      <c r="KEN1" s="77"/>
      <c r="KEO1" s="77"/>
      <c r="KEP1" s="77"/>
      <c r="KEQ1" s="77"/>
      <c r="KER1" s="77"/>
      <c r="KES1" s="77" t="s">
        <v>5872</v>
      </c>
      <c r="KET1" s="77"/>
      <c r="KEU1" s="77"/>
      <c r="KEV1" s="77"/>
      <c r="KEW1" s="77"/>
      <c r="KEX1" s="77"/>
      <c r="KEY1" s="77"/>
      <c r="KEZ1" s="77"/>
      <c r="KFA1" s="77"/>
      <c r="KFB1" s="77"/>
      <c r="KFC1" s="77"/>
      <c r="KFD1" s="77"/>
      <c r="KFE1" s="77"/>
      <c r="KFF1" s="77"/>
      <c r="KFG1" s="77"/>
      <c r="KFH1" s="77"/>
      <c r="KFI1" s="77" t="s">
        <v>5872</v>
      </c>
      <c r="KFJ1" s="77"/>
      <c r="KFK1" s="77"/>
      <c r="KFL1" s="77"/>
      <c r="KFM1" s="77"/>
      <c r="KFN1" s="77"/>
      <c r="KFO1" s="77"/>
      <c r="KFP1" s="77"/>
      <c r="KFQ1" s="77"/>
      <c r="KFR1" s="77"/>
      <c r="KFS1" s="77"/>
      <c r="KFT1" s="77"/>
      <c r="KFU1" s="77"/>
      <c r="KFV1" s="77"/>
      <c r="KFW1" s="77"/>
      <c r="KFX1" s="77"/>
      <c r="KFY1" s="77" t="s">
        <v>5872</v>
      </c>
      <c r="KFZ1" s="77"/>
      <c r="KGA1" s="77"/>
      <c r="KGB1" s="77"/>
      <c r="KGC1" s="77"/>
      <c r="KGD1" s="77"/>
      <c r="KGE1" s="77"/>
      <c r="KGF1" s="77"/>
      <c r="KGG1" s="77"/>
      <c r="KGH1" s="77"/>
      <c r="KGI1" s="77"/>
      <c r="KGJ1" s="77"/>
      <c r="KGK1" s="77"/>
      <c r="KGL1" s="77"/>
      <c r="KGM1" s="77"/>
      <c r="KGN1" s="77"/>
      <c r="KGO1" s="77" t="s">
        <v>5872</v>
      </c>
      <c r="KGP1" s="77"/>
      <c r="KGQ1" s="77"/>
      <c r="KGR1" s="77"/>
      <c r="KGS1" s="77"/>
      <c r="KGT1" s="77"/>
      <c r="KGU1" s="77"/>
      <c r="KGV1" s="77"/>
      <c r="KGW1" s="77"/>
      <c r="KGX1" s="77"/>
      <c r="KGY1" s="77"/>
      <c r="KGZ1" s="77"/>
      <c r="KHA1" s="77"/>
      <c r="KHB1" s="77"/>
      <c r="KHC1" s="77"/>
      <c r="KHD1" s="77"/>
      <c r="KHE1" s="77" t="s">
        <v>5872</v>
      </c>
      <c r="KHF1" s="77"/>
      <c r="KHG1" s="77"/>
      <c r="KHH1" s="77"/>
      <c r="KHI1" s="77"/>
      <c r="KHJ1" s="77"/>
      <c r="KHK1" s="77"/>
      <c r="KHL1" s="77"/>
      <c r="KHM1" s="77"/>
      <c r="KHN1" s="77"/>
      <c r="KHO1" s="77"/>
      <c r="KHP1" s="77"/>
      <c r="KHQ1" s="77"/>
      <c r="KHR1" s="77"/>
      <c r="KHS1" s="77"/>
      <c r="KHT1" s="77"/>
      <c r="KHU1" s="77" t="s">
        <v>5872</v>
      </c>
      <c r="KHV1" s="77"/>
      <c r="KHW1" s="77"/>
      <c r="KHX1" s="77"/>
      <c r="KHY1" s="77"/>
      <c r="KHZ1" s="77"/>
      <c r="KIA1" s="77"/>
      <c r="KIB1" s="77"/>
      <c r="KIC1" s="77"/>
      <c r="KID1" s="77"/>
      <c r="KIE1" s="77"/>
      <c r="KIF1" s="77"/>
      <c r="KIG1" s="77"/>
      <c r="KIH1" s="77"/>
      <c r="KII1" s="77"/>
      <c r="KIJ1" s="77"/>
      <c r="KIK1" s="77" t="s">
        <v>5872</v>
      </c>
      <c r="KIL1" s="77"/>
      <c r="KIM1" s="77"/>
      <c r="KIN1" s="77"/>
      <c r="KIO1" s="77"/>
      <c r="KIP1" s="77"/>
      <c r="KIQ1" s="77"/>
      <c r="KIR1" s="77"/>
      <c r="KIS1" s="77"/>
      <c r="KIT1" s="77"/>
      <c r="KIU1" s="77"/>
      <c r="KIV1" s="77"/>
      <c r="KIW1" s="77"/>
      <c r="KIX1" s="77"/>
      <c r="KIY1" s="77"/>
      <c r="KIZ1" s="77"/>
      <c r="KJA1" s="77" t="s">
        <v>5872</v>
      </c>
      <c r="KJB1" s="77"/>
      <c r="KJC1" s="77"/>
      <c r="KJD1" s="77"/>
      <c r="KJE1" s="77"/>
      <c r="KJF1" s="77"/>
      <c r="KJG1" s="77"/>
      <c r="KJH1" s="77"/>
      <c r="KJI1" s="77"/>
      <c r="KJJ1" s="77"/>
      <c r="KJK1" s="77"/>
      <c r="KJL1" s="77"/>
      <c r="KJM1" s="77"/>
      <c r="KJN1" s="77"/>
      <c r="KJO1" s="77"/>
      <c r="KJP1" s="77"/>
      <c r="KJQ1" s="77" t="s">
        <v>5872</v>
      </c>
      <c r="KJR1" s="77"/>
      <c r="KJS1" s="77"/>
      <c r="KJT1" s="77"/>
      <c r="KJU1" s="77"/>
      <c r="KJV1" s="77"/>
      <c r="KJW1" s="77"/>
      <c r="KJX1" s="77"/>
      <c r="KJY1" s="77"/>
      <c r="KJZ1" s="77"/>
      <c r="KKA1" s="77"/>
      <c r="KKB1" s="77"/>
      <c r="KKC1" s="77"/>
      <c r="KKD1" s="77"/>
      <c r="KKE1" s="77"/>
      <c r="KKF1" s="77"/>
      <c r="KKG1" s="77" t="s">
        <v>5872</v>
      </c>
      <c r="KKH1" s="77"/>
      <c r="KKI1" s="77"/>
      <c r="KKJ1" s="77"/>
      <c r="KKK1" s="77"/>
      <c r="KKL1" s="77"/>
      <c r="KKM1" s="77"/>
      <c r="KKN1" s="77"/>
      <c r="KKO1" s="77"/>
      <c r="KKP1" s="77"/>
      <c r="KKQ1" s="77"/>
      <c r="KKR1" s="77"/>
      <c r="KKS1" s="77"/>
      <c r="KKT1" s="77"/>
      <c r="KKU1" s="77"/>
      <c r="KKV1" s="77"/>
      <c r="KKW1" s="77" t="s">
        <v>5872</v>
      </c>
      <c r="KKX1" s="77"/>
      <c r="KKY1" s="77"/>
      <c r="KKZ1" s="77"/>
      <c r="KLA1" s="77"/>
      <c r="KLB1" s="77"/>
      <c r="KLC1" s="77"/>
      <c r="KLD1" s="77"/>
      <c r="KLE1" s="77"/>
      <c r="KLF1" s="77"/>
      <c r="KLG1" s="77"/>
      <c r="KLH1" s="77"/>
      <c r="KLI1" s="77"/>
      <c r="KLJ1" s="77"/>
      <c r="KLK1" s="77"/>
      <c r="KLL1" s="77"/>
      <c r="KLM1" s="77" t="s">
        <v>5872</v>
      </c>
      <c r="KLN1" s="77"/>
      <c r="KLO1" s="77"/>
      <c r="KLP1" s="77"/>
      <c r="KLQ1" s="77"/>
      <c r="KLR1" s="77"/>
      <c r="KLS1" s="77"/>
      <c r="KLT1" s="77"/>
      <c r="KLU1" s="77"/>
      <c r="KLV1" s="77"/>
      <c r="KLW1" s="77"/>
      <c r="KLX1" s="77"/>
      <c r="KLY1" s="77"/>
      <c r="KLZ1" s="77"/>
      <c r="KMA1" s="77"/>
      <c r="KMB1" s="77"/>
      <c r="KMC1" s="77" t="s">
        <v>5872</v>
      </c>
      <c r="KMD1" s="77"/>
      <c r="KME1" s="77"/>
      <c r="KMF1" s="77"/>
      <c r="KMG1" s="77"/>
      <c r="KMH1" s="77"/>
      <c r="KMI1" s="77"/>
      <c r="KMJ1" s="77"/>
      <c r="KMK1" s="77"/>
      <c r="KML1" s="77"/>
      <c r="KMM1" s="77"/>
      <c r="KMN1" s="77"/>
      <c r="KMO1" s="77"/>
      <c r="KMP1" s="77"/>
      <c r="KMQ1" s="77"/>
      <c r="KMR1" s="77"/>
      <c r="KMS1" s="77" t="s">
        <v>5872</v>
      </c>
      <c r="KMT1" s="77"/>
      <c r="KMU1" s="77"/>
      <c r="KMV1" s="77"/>
      <c r="KMW1" s="77"/>
      <c r="KMX1" s="77"/>
      <c r="KMY1" s="77"/>
      <c r="KMZ1" s="77"/>
      <c r="KNA1" s="77"/>
      <c r="KNB1" s="77"/>
      <c r="KNC1" s="77"/>
      <c r="KND1" s="77"/>
      <c r="KNE1" s="77"/>
      <c r="KNF1" s="77"/>
      <c r="KNG1" s="77"/>
      <c r="KNH1" s="77"/>
      <c r="KNI1" s="77" t="s">
        <v>5872</v>
      </c>
      <c r="KNJ1" s="77"/>
      <c r="KNK1" s="77"/>
      <c r="KNL1" s="77"/>
      <c r="KNM1" s="77"/>
      <c r="KNN1" s="77"/>
      <c r="KNO1" s="77"/>
      <c r="KNP1" s="77"/>
      <c r="KNQ1" s="77"/>
      <c r="KNR1" s="77"/>
      <c r="KNS1" s="77"/>
      <c r="KNT1" s="77"/>
      <c r="KNU1" s="77"/>
      <c r="KNV1" s="77"/>
      <c r="KNW1" s="77"/>
      <c r="KNX1" s="77"/>
      <c r="KNY1" s="77" t="s">
        <v>5872</v>
      </c>
      <c r="KNZ1" s="77"/>
      <c r="KOA1" s="77"/>
      <c r="KOB1" s="77"/>
      <c r="KOC1" s="77"/>
      <c r="KOD1" s="77"/>
      <c r="KOE1" s="77"/>
      <c r="KOF1" s="77"/>
      <c r="KOG1" s="77"/>
      <c r="KOH1" s="77"/>
      <c r="KOI1" s="77"/>
      <c r="KOJ1" s="77"/>
      <c r="KOK1" s="77"/>
      <c r="KOL1" s="77"/>
      <c r="KOM1" s="77"/>
      <c r="KON1" s="77"/>
      <c r="KOO1" s="77" t="s">
        <v>5872</v>
      </c>
      <c r="KOP1" s="77"/>
      <c r="KOQ1" s="77"/>
      <c r="KOR1" s="77"/>
      <c r="KOS1" s="77"/>
      <c r="KOT1" s="77"/>
      <c r="KOU1" s="77"/>
      <c r="KOV1" s="77"/>
      <c r="KOW1" s="77"/>
      <c r="KOX1" s="77"/>
      <c r="KOY1" s="77"/>
      <c r="KOZ1" s="77"/>
      <c r="KPA1" s="77"/>
      <c r="KPB1" s="77"/>
      <c r="KPC1" s="77"/>
      <c r="KPD1" s="77"/>
      <c r="KPE1" s="77" t="s">
        <v>5872</v>
      </c>
      <c r="KPF1" s="77"/>
      <c r="KPG1" s="77"/>
      <c r="KPH1" s="77"/>
      <c r="KPI1" s="77"/>
      <c r="KPJ1" s="77"/>
      <c r="KPK1" s="77"/>
      <c r="KPL1" s="77"/>
      <c r="KPM1" s="77"/>
      <c r="KPN1" s="77"/>
      <c r="KPO1" s="77"/>
      <c r="KPP1" s="77"/>
      <c r="KPQ1" s="77"/>
      <c r="KPR1" s="77"/>
      <c r="KPS1" s="77"/>
      <c r="KPT1" s="77"/>
      <c r="KPU1" s="77" t="s">
        <v>5872</v>
      </c>
      <c r="KPV1" s="77"/>
      <c r="KPW1" s="77"/>
      <c r="KPX1" s="77"/>
      <c r="KPY1" s="77"/>
      <c r="KPZ1" s="77"/>
      <c r="KQA1" s="77"/>
      <c r="KQB1" s="77"/>
      <c r="KQC1" s="77"/>
      <c r="KQD1" s="77"/>
      <c r="KQE1" s="77"/>
      <c r="KQF1" s="77"/>
      <c r="KQG1" s="77"/>
      <c r="KQH1" s="77"/>
      <c r="KQI1" s="77"/>
      <c r="KQJ1" s="77"/>
      <c r="KQK1" s="77" t="s">
        <v>5872</v>
      </c>
      <c r="KQL1" s="77"/>
      <c r="KQM1" s="77"/>
      <c r="KQN1" s="77"/>
      <c r="KQO1" s="77"/>
      <c r="KQP1" s="77"/>
      <c r="KQQ1" s="77"/>
      <c r="KQR1" s="77"/>
      <c r="KQS1" s="77"/>
      <c r="KQT1" s="77"/>
      <c r="KQU1" s="77"/>
      <c r="KQV1" s="77"/>
      <c r="KQW1" s="77"/>
      <c r="KQX1" s="77"/>
      <c r="KQY1" s="77"/>
      <c r="KQZ1" s="77"/>
      <c r="KRA1" s="77" t="s">
        <v>5872</v>
      </c>
      <c r="KRB1" s="77"/>
      <c r="KRC1" s="77"/>
      <c r="KRD1" s="77"/>
      <c r="KRE1" s="77"/>
      <c r="KRF1" s="77"/>
      <c r="KRG1" s="77"/>
      <c r="KRH1" s="77"/>
      <c r="KRI1" s="77"/>
      <c r="KRJ1" s="77"/>
      <c r="KRK1" s="77"/>
      <c r="KRL1" s="77"/>
      <c r="KRM1" s="77"/>
      <c r="KRN1" s="77"/>
      <c r="KRO1" s="77"/>
      <c r="KRP1" s="77"/>
      <c r="KRQ1" s="77" t="s">
        <v>5872</v>
      </c>
      <c r="KRR1" s="77"/>
      <c r="KRS1" s="77"/>
      <c r="KRT1" s="77"/>
      <c r="KRU1" s="77"/>
      <c r="KRV1" s="77"/>
      <c r="KRW1" s="77"/>
      <c r="KRX1" s="77"/>
      <c r="KRY1" s="77"/>
      <c r="KRZ1" s="77"/>
      <c r="KSA1" s="77"/>
      <c r="KSB1" s="77"/>
      <c r="KSC1" s="77"/>
      <c r="KSD1" s="77"/>
      <c r="KSE1" s="77"/>
      <c r="KSF1" s="77"/>
      <c r="KSG1" s="77" t="s">
        <v>5872</v>
      </c>
      <c r="KSH1" s="77"/>
      <c r="KSI1" s="77"/>
      <c r="KSJ1" s="77"/>
      <c r="KSK1" s="77"/>
      <c r="KSL1" s="77"/>
      <c r="KSM1" s="77"/>
      <c r="KSN1" s="77"/>
      <c r="KSO1" s="77"/>
      <c r="KSP1" s="77"/>
      <c r="KSQ1" s="77"/>
      <c r="KSR1" s="77"/>
      <c r="KSS1" s="77"/>
      <c r="KST1" s="77"/>
      <c r="KSU1" s="77"/>
      <c r="KSV1" s="77"/>
      <c r="KSW1" s="77" t="s">
        <v>5872</v>
      </c>
      <c r="KSX1" s="77"/>
      <c r="KSY1" s="77"/>
      <c r="KSZ1" s="77"/>
      <c r="KTA1" s="77"/>
      <c r="KTB1" s="77"/>
      <c r="KTC1" s="77"/>
      <c r="KTD1" s="77"/>
      <c r="KTE1" s="77"/>
      <c r="KTF1" s="77"/>
      <c r="KTG1" s="77"/>
      <c r="KTH1" s="77"/>
      <c r="KTI1" s="77"/>
      <c r="KTJ1" s="77"/>
      <c r="KTK1" s="77"/>
      <c r="KTL1" s="77"/>
      <c r="KTM1" s="77" t="s">
        <v>5872</v>
      </c>
      <c r="KTN1" s="77"/>
      <c r="KTO1" s="77"/>
      <c r="KTP1" s="77"/>
      <c r="KTQ1" s="77"/>
      <c r="KTR1" s="77"/>
      <c r="KTS1" s="77"/>
      <c r="KTT1" s="77"/>
      <c r="KTU1" s="77"/>
      <c r="KTV1" s="77"/>
      <c r="KTW1" s="77"/>
      <c r="KTX1" s="77"/>
      <c r="KTY1" s="77"/>
      <c r="KTZ1" s="77"/>
      <c r="KUA1" s="77"/>
      <c r="KUB1" s="77"/>
      <c r="KUC1" s="77" t="s">
        <v>5872</v>
      </c>
      <c r="KUD1" s="77"/>
      <c r="KUE1" s="77"/>
      <c r="KUF1" s="77"/>
      <c r="KUG1" s="77"/>
      <c r="KUH1" s="77"/>
      <c r="KUI1" s="77"/>
      <c r="KUJ1" s="77"/>
      <c r="KUK1" s="77"/>
      <c r="KUL1" s="77"/>
      <c r="KUM1" s="77"/>
      <c r="KUN1" s="77"/>
      <c r="KUO1" s="77"/>
      <c r="KUP1" s="77"/>
      <c r="KUQ1" s="77"/>
      <c r="KUR1" s="77"/>
      <c r="KUS1" s="77" t="s">
        <v>5872</v>
      </c>
      <c r="KUT1" s="77"/>
      <c r="KUU1" s="77"/>
      <c r="KUV1" s="77"/>
      <c r="KUW1" s="77"/>
      <c r="KUX1" s="77"/>
      <c r="KUY1" s="77"/>
      <c r="KUZ1" s="77"/>
      <c r="KVA1" s="77"/>
      <c r="KVB1" s="77"/>
      <c r="KVC1" s="77"/>
      <c r="KVD1" s="77"/>
      <c r="KVE1" s="77"/>
      <c r="KVF1" s="77"/>
      <c r="KVG1" s="77"/>
      <c r="KVH1" s="77"/>
      <c r="KVI1" s="77" t="s">
        <v>5872</v>
      </c>
      <c r="KVJ1" s="77"/>
      <c r="KVK1" s="77"/>
      <c r="KVL1" s="77"/>
      <c r="KVM1" s="77"/>
      <c r="KVN1" s="77"/>
      <c r="KVO1" s="77"/>
      <c r="KVP1" s="77"/>
      <c r="KVQ1" s="77"/>
      <c r="KVR1" s="77"/>
      <c r="KVS1" s="77"/>
      <c r="KVT1" s="77"/>
      <c r="KVU1" s="77"/>
      <c r="KVV1" s="77"/>
      <c r="KVW1" s="77"/>
      <c r="KVX1" s="77"/>
      <c r="KVY1" s="77" t="s">
        <v>5872</v>
      </c>
      <c r="KVZ1" s="77"/>
      <c r="KWA1" s="77"/>
      <c r="KWB1" s="77"/>
      <c r="KWC1" s="77"/>
      <c r="KWD1" s="77"/>
      <c r="KWE1" s="77"/>
      <c r="KWF1" s="77"/>
      <c r="KWG1" s="77"/>
      <c r="KWH1" s="77"/>
      <c r="KWI1" s="77"/>
      <c r="KWJ1" s="77"/>
      <c r="KWK1" s="77"/>
      <c r="KWL1" s="77"/>
      <c r="KWM1" s="77"/>
      <c r="KWN1" s="77"/>
      <c r="KWO1" s="77" t="s">
        <v>5872</v>
      </c>
      <c r="KWP1" s="77"/>
      <c r="KWQ1" s="77"/>
      <c r="KWR1" s="77"/>
      <c r="KWS1" s="77"/>
      <c r="KWT1" s="77"/>
      <c r="KWU1" s="77"/>
      <c r="KWV1" s="77"/>
      <c r="KWW1" s="77"/>
      <c r="KWX1" s="77"/>
      <c r="KWY1" s="77"/>
      <c r="KWZ1" s="77"/>
      <c r="KXA1" s="77"/>
      <c r="KXB1" s="77"/>
      <c r="KXC1" s="77"/>
      <c r="KXD1" s="77"/>
      <c r="KXE1" s="77" t="s">
        <v>5872</v>
      </c>
      <c r="KXF1" s="77"/>
      <c r="KXG1" s="77"/>
      <c r="KXH1" s="77"/>
      <c r="KXI1" s="77"/>
      <c r="KXJ1" s="77"/>
      <c r="KXK1" s="77"/>
      <c r="KXL1" s="77"/>
      <c r="KXM1" s="77"/>
      <c r="KXN1" s="77"/>
      <c r="KXO1" s="77"/>
      <c r="KXP1" s="77"/>
      <c r="KXQ1" s="77"/>
      <c r="KXR1" s="77"/>
      <c r="KXS1" s="77"/>
      <c r="KXT1" s="77"/>
      <c r="KXU1" s="77" t="s">
        <v>5872</v>
      </c>
      <c r="KXV1" s="77"/>
      <c r="KXW1" s="77"/>
      <c r="KXX1" s="77"/>
      <c r="KXY1" s="77"/>
      <c r="KXZ1" s="77"/>
      <c r="KYA1" s="77"/>
      <c r="KYB1" s="77"/>
      <c r="KYC1" s="77"/>
      <c r="KYD1" s="77"/>
      <c r="KYE1" s="77"/>
      <c r="KYF1" s="77"/>
      <c r="KYG1" s="77"/>
      <c r="KYH1" s="77"/>
      <c r="KYI1" s="77"/>
      <c r="KYJ1" s="77"/>
      <c r="KYK1" s="77" t="s">
        <v>5872</v>
      </c>
      <c r="KYL1" s="77"/>
      <c r="KYM1" s="77"/>
      <c r="KYN1" s="77"/>
      <c r="KYO1" s="77"/>
      <c r="KYP1" s="77"/>
      <c r="KYQ1" s="77"/>
      <c r="KYR1" s="77"/>
      <c r="KYS1" s="77"/>
      <c r="KYT1" s="77"/>
      <c r="KYU1" s="77"/>
      <c r="KYV1" s="77"/>
      <c r="KYW1" s="77"/>
      <c r="KYX1" s="77"/>
      <c r="KYY1" s="77"/>
      <c r="KYZ1" s="77"/>
      <c r="KZA1" s="77" t="s">
        <v>5872</v>
      </c>
      <c r="KZB1" s="77"/>
      <c r="KZC1" s="77"/>
      <c r="KZD1" s="77"/>
      <c r="KZE1" s="77"/>
      <c r="KZF1" s="77"/>
      <c r="KZG1" s="77"/>
      <c r="KZH1" s="77"/>
      <c r="KZI1" s="77"/>
      <c r="KZJ1" s="77"/>
      <c r="KZK1" s="77"/>
      <c r="KZL1" s="77"/>
      <c r="KZM1" s="77"/>
      <c r="KZN1" s="77"/>
      <c r="KZO1" s="77"/>
      <c r="KZP1" s="77"/>
      <c r="KZQ1" s="77" t="s">
        <v>5872</v>
      </c>
      <c r="KZR1" s="77"/>
      <c r="KZS1" s="77"/>
      <c r="KZT1" s="77"/>
      <c r="KZU1" s="77"/>
      <c r="KZV1" s="77"/>
      <c r="KZW1" s="77"/>
      <c r="KZX1" s="77"/>
      <c r="KZY1" s="77"/>
      <c r="KZZ1" s="77"/>
      <c r="LAA1" s="77"/>
      <c r="LAB1" s="77"/>
      <c r="LAC1" s="77"/>
      <c r="LAD1" s="77"/>
      <c r="LAE1" s="77"/>
      <c r="LAF1" s="77"/>
      <c r="LAG1" s="77" t="s">
        <v>5872</v>
      </c>
      <c r="LAH1" s="77"/>
      <c r="LAI1" s="77"/>
      <c r="LAJ1" s="77"/>
      <c r="LAK1" s="77"/>
      <c r="LAL1" s="77"/>
      <c r="LAM1" s="77"/>
      <c r="LAN1" s="77"/>
      <c r="LAO1" s="77"/>
      <c r="LAP1" s="77"/>
      <c r="LAQ1" s="77"/>
      <c r="LAR1" s="77"/>
      <c r="LAS1" s="77"/>
      <c r="LAT1" s="77"/>
      <c r="LAU1" s="77"/>
      <c r="LAV1" s="77"/>
      <c r="LAW1" s="77" t="s">
        <v>5872</v>
      </c>
      <c r="LAX1" s="77"/>
      <c r="LAY1" s="77"/>
      <c r="LAZ1" s="77"/>
      <c r="LBA1" s="77"/>
      <c r="LBB1" s="77"/>
      <c r="LBC1" s="77"/>
      <c r="LBD1" s="77"/>
      <c r="LBE1" s="77"/>
      <c r="LBF1" s="77"/>
      <c r="LBG1" s="77"/>
      <c r="LBH1" s="77"/>
      <c r="LBI1" s="77"/>
      <c r="LBJ1" s="77"/>
      <c r="LBK1" s="77"/>
      <c r="LBL1" s="77"/>
      <c r="LBM1" s="77" t="s">
        <v>5872</v>
      </c>
      <c r="LBN1" s="77"/>
      <c r="LBO1" s="77"/>
      <c r="LBP1" s="77"/>
      <c r="LBQ1" s="77"/>
      <c r="LBR1" s="77"/>
      <c r="LBS1" s="77"/>
      <c r="LBT1" s="77"/>
      <c r="LBU1" s="77"/>
      <c r="LBV1" s="77"/>
      <c r="LBW1" s="77"/>
      <c r="LBX1" s="77"/>
      <c r="LBY1" s="77"/>
      <c r="LBZ1" s="77"/>
      <c r="LCA1" s="77"/>
      <c r="LCB1" s="77"/>
      <c r="LCC1" s="77" t="s">
        <v>5872</v>
      </c>
      <c r="LCD1" s="77"/>
      <c r="LCE1" s="77"/>
      <c r="LCF1" s="77"/>
      <c r="LCG1" s="77"/>
      <c r="LCH1" s="77"/>
      <c r="LCI1" s="77"/>
      <c r="LCJ1" s="77"/>
      <c r="LCK1" s="77"/>
      <c r="LCL1" s="77"/>
      <c r="LCM1" s="77"/>
      <c r="LCN1" s="77"/>
      <c r="LCO1" s="77"/>
      <c r="LCP1" s="77"/>
      <c r="LCQ1" s="77"/>
      <c r="LCR1" s="77"/>
      <c r="LCS1" s="77" t="s">
        <v>5872</v>
      </c>
      <c r="LCT1" s="77"/>
      <c r="LCU1" s="77"/>
      <c r="LCV1" s="77"/>
      <c r="LCW1" s="77"/>
      <c r="LCX1" s="77"/>
      <c r="LCY1" s="77"/>
      <c r="LCZ1" s="77"/>
      <c r="LDA1" s="77"/>
      <c r="LDB1" s="77"/>
      <c r="LDC1" s="77"/>
      <c r="LDD1" s="77"/>
      <c r="LDE1" s="77"/>
      <c r="LDF1" s="77"/>
      <c r="LDG1" s="77"/>
      <c r="LDH1" s="77"/>
      <c r="LDI1" s="77" t="s">
        <v>5872</v>
      </c>
      <c r="LDJ1" s="77"/>
      <c r="LDK1" s="77"/>
      <c r="LDL1" s="77"/>
      <c r="LDM1" s="77"/>
      <c r="LDN1" s="77"/>
      <c r="LDO1" s="77"/>
      <c r="LDP1" s="77"/>
      <c r="LDQ1" s="77"/>
      <c r="LDR1" s="77"/>
      <c r="LDS1" s="77"/>
      <c r="LDT1" s="77"/>
      <c r="LDU1" s="77"/>
      <c r="LDV1" s="77"/>
      <c r="LDW1" s="77"/>
      <c r="LDX1" s="77"/>
      <c r="LDY1" s="77" t="s">
        <v>5872</v>
      </c>
      <c r="LDZ1" s="77"/>
      <c r="LEA1" s="77"/>
      <c r="LEB1" s="77"/>
      <c r="LEC1" s="77"/>
      <c r="LED1" s="77"/>
      <c r="LEE1" s="77"/>
      <c r="LEF1" s="77"/>
      <c r="LEG1" s="77"/>
      <c r="LEH1" s="77"/>
      <c r="LEI1" s="77"/>
      <c r="LEJ1" s="77"/>
      <c r="LEK1" s="77"/>
      <c r="LEL1" s="77"/>
      <c r="LEM1" s="77"/>
      <c r="LEN1" s="77"/>
      <c r="LEO1" s="77" t="s">
        <v>5872</v>
      </c>
      <c r="LEP1" s="77"/>
      <c r="LEQ1" s="77"/>
      <c r="LER1" s="77"/>
      <c r="LES1" s="77"/>
      <c r="LET1" s="77"/>
      <c r="LEU1" s="77"/>
      <c r="LEV1" s="77"/>
      <c r="LEW1" s="77"/>
      <c r="LEX1" s="77"/>
      <c r="LEY1" s="77"/>
      <c r="LEZ1" s="77"/>
      <c r="LFA1" s="77"/>
      <c r="LFB1" s="77"/>
      <c r="LFC1" s="77"/>
      <c r="LFD1" s="77"/>
      <c r="LFE1" s="77" t="s">
        <v>5872</v>
      </c>
      <c r="LFF1" s="77"/>
      <c r="LFG1" s="77"/>
      <c r="LFH1" s="77"/>
      <c r="LFI1" s="77"/>
      <c r="LFJ1" s="77"/>
      <c r="LFK1" s="77"/>
      <c r="LFL1" s="77"/>
      <c r="LFM1" s="77"/>
      <c r="LFN1" s="77"/>
      <c r="LFO1" s="77"/>
      <c r="LFP1" s="77"/>
      <c r="LFQ1" s="77"/>
      <c r="LFR1" s="77"/>
      <c r="LFS1" s="77"/>
      <c r="LFT1" s="77"/>
      <c r="LFU1" s="77" t="s">
        <v>5872</v>
      </c>
      <c r="LFV1" s="77"/>
      <c r="LFW1" s="77"/>
      <c r="LFX1" s="77"/>
      <c r="LFY1" s="77"/>
      <c r="LFZ1" s="77"/>
      <c r="LGA1" s="77"/>
      <c r="LGB1" s="77"/>
      <c r="LGC1" s="77"/>
      <c r="LGD1" s="77"/>
      <c r="LGE1" s="77"/>
      <c r="LGF1" s="77"/>
      <c r="LGG1" s="77"/>
      <c r="LGH1" s="77"/>
      <c r="LGI1" s="77"/>
      <c r="LGJ1" s="77"/>
      <c r="LGK1" s="77" t="s">
        <v>5872</v>
      </c>
      <c r="LGL1" s="77"/>
      <c r="LGM1" s="77"/>
      <c r="LGN1" s="77"/>
      <c r="LGO1" s="77"/>
      <c r="LGP1" s="77"/>
      <c r="LGQ1" s="77"/>
      <c r="LGR1" s="77"/>
      <c r="LGS1" s="77"/>
      <c r="LGT1" s="77"/>
      <c r="LGU1" s="77"/>
      <c r="LGV1" s="77"/>
      <c r="LGW1" s="77"/>
      <c r="LGX1" s="77"/>
      <c r="LGY1" s="77"/>
      <c r="LGZ1" s="77"/>
      <c r="LHA1" s="77" t="s">
        <v>5872</v>
      </c>
      <c r="LHB1" s="77"/>
      <c r="LHC1" s="77"/>
      <c r="LHD1" s="77"/>
      <c r="LHE1" s="77"/>
      <c r="LHF1" s="77"/>
      <c r="LHG1" s="77"/>
      <c r="LHH1" s="77"/>
      <c r="LHI1" s="77"/>
      <c r="LHJ1" s="77"/>
      <c r="LHK1" s="77"/>
      <c r="LHL1" s="77"/>
      <c r="LHM1" s="77"/>
      <c r="LHN1" s="77"/>
      <c r="LHO1" s="77"/>
      <c r="LHP1" s="77"/>
      <c r="LHQ1" s="77" t="s">
        <v>5872</v>
      </c>
      <c r="LHR1" s="77"/>
      <c r="LHS1" s="77"/>
      <c r="LHT1" s="77"/>
      <c r="LHU1" s="77"/>
      <c r="LHV1" s="77"/>
      <c r="LHW1" s="77"/>
      <c r="LHX1" s="77"/>
      <c r="LHY1" s="77"/>
      <c r="LHZ1" s="77"/>
      <c r="LIA1" s="77"/>
      <c r="LIB1" s="77"/>
      <c r="LIC1" s="77"/>
      <c r="LID1" s="77"/>
      <c r="LIE1" s="77"/>
      <c r="LIF1" s="77"/>
      <c r="LIG1" s="77" t="s">
        <v>5872</v>
      </c>
      <c r="LIH1" s="77"/>
      <c r="LII1" s="77"/>
      <c r="LIJ1" s="77"/>
      <c r="LIK1" s="77"/>
      <c r="LIL1" s="77"/>
      <c r="LIM1" s="77"/>
      <c r="LIN1" s="77"/>
      <c r="LIO1" s="77"/>
      <c r="LIP1" s="77"/>
      <c r="LIQ1" s="77"/>
      <c r="LIR1" s="77"/>
      <c r="LIS1" s="77"/>
      <c r="LIT1" s="77"/>
      <c r="LIU1" s="77"/>
      <c r="LIV1" s="77"/>
      <c r="LIW1" s="77" t="s">
        <v>5872</v>
      </c>
      <c r="LIX1" s="77"/>
      <c r="LIY1" s="77"/>
      <c r="LIZ1" s="77"/>
      <c r="LJA1" s="77"/>
      <c r="LJB1" s="77"/>
      <c r="LJC1" s="77"/>
      <c r="LJD1" s="77"/>
      <c r="LJE1" s="77"/>
      <c r="LJF1" s="77"/>
      <c r="LJG1" s="77"/>
      <c r="LJH1" s="77"/>
      <c r="LJI1" s="77"/>
      <c r="LJJ1" s="77"/>
      <c r="LJK1" s="77"/>
      <c r="LJL1" s="77"/>
      <c r="LJM1" s="77" t="s">
        <v>5872</v>
      </c>
      <c r="LJN1" s="77"/>
      <c r="LJO1" s="77"/>
      <c r="LJP1" s="77"/>
      <c r="LJQ1" s="77"/>
      <c r="LJR1" s="77"/>
      <c r="LJS1" s="77"/>
      <c r="LJT1" s="77"/>
      <c r="LJU1" s="77"/>
      <c r="LJV1" s="77"/>
      <c r="LJW1" s="77"/>
      <c r="LJX1" s="77"/>
      <c r="LJY1" s="77"/>
      <c r="LJZ1" s="77"/>
      <c r="LKA1" s="77"/>
      <c r="LKB1" s="77"/>
      <c r="LKC1" s="77" t="s">
        <v>5872</v>
      </c>
      <c r="LKD1" s="77"/>
      <c r="LKE1" s="77"/>
      <c r="LKF1" s="77"/>
      <c r="LKG1" s="77"/>
      <c r="LKH1" s="77"/>
      <c r="LKI1" s="77"/>
      <c r="LKJ1" s="77"/>
      <c r="LKK1" s="77"/>
      <c r="LKL1" s="77"/>
      <c r="LKM1" s="77"/>
      <c r="LKN1" s="77"/>
      <c r="LKO1" s="77"/>
      <c r="LKP1" s="77"/>
      <c r="LKQ1" s="77"/>
      <c r="LKR1" s="77"/>
      <c r="LKS1" s="77" t="s">
        <v>5872</v>
      </c>
      <c r="LKT1" s="77"/>
      <c r="LKU1" s="77"/>
      <c r="LKV1" s="77"/>
      <c r="LKW1" s="77"/>
      <c r="LKX1" s="77"/>
      <c r="LKY1" s="77"/>
      <c r="LKZ1" s="77"/>
      <c r="LLA1" s="77"/>
      <c r="LLB1" s="77"/>
      <c r="LLC1" s="77"/>
      <c r="LLD1" s="77"/>
      <c r="LLE1" s="77"/>
      <c r="LLF1" s="77"/>
      <c r="LLG1" s="77"/>
      <c r="LLH1" s="77"/>
      <c r="LLI1" s="77" t="s">
        <v>5872</v>
      </c>
      <c r="LLJ1" s="77"/>
      <c r="LLK1" s="77"/>
      <c r="LLL1" s="77"/>
      <c r="LLM1" s="77"/>
      <c r="LLN1" s="77"/>
      <c r="LLO1" s="77"/>
      <c r="LLP1" s="77"/>
      <c r="LLQ1" s="77"/>
      <c r="LLR1" s="77"/>
      <c r="LLS1" s="77"/>
      <c r="LLT1" s="77"/>
      <c r="LLU1" s="77"/>
      <c r="LLV1" s="77"/>
      <c r="LLW1" s="77"/>
      <c r="LLX1" s="77"/>
      <c r="LLY1" s="77" t="s">
        <v>5872</v>
      </c>
      <c r="LLZ1" s="77"/>
      <c r="LMA1" s="77"/>
      <c r="LMB1" s="77"/>
      <c r="LMC1" s="77"/>
      <c r="LMD1" s="77"/>
      <c r="LME1" s="77"/>
      <c r="LMF1" s="77"/>
      <c r="LMG1" s="77"/>
      <c r="LMH1" s="77"/>
      <c r="LMI1" s="77"/>
      <c r="LMJ1" s="77"/>
      <c r="LMK1" s="77"/>
      <c r="LML1" s="77"/>
      <c r="LMM1" s="77"/>
      <c r="LMN1" s="77"/>
      <c r="LMO1" s="77" t="s">
        <v>5872</v>
      </c>
      <c r="LMP1" s="77"/>
      <c r="LMQ1" s="77"/>
      <c r="LMR1" s="77"/>
      <c r="LMS1" s="77"/>
      <c r="LMT1" s="77"/>
      <c r="LMU1" s="77"/>
      <c r="LMV1" s="77"/>
      <c r="LMW1" s="77"/>
      <c r="LMX1" s="77"/>
      <c r="LMY1" s="77"/>
      <c r="LMZ1" s="77"/>
      <c r="LNA1" s="77"/>
      <c r="LNB1" s="77"/>
      <c r="LNC1" s="77"/>
      <c r="LND1" s="77"/>
      <c r="LNE1" s="77" t="s">
        <v>5872</v>
      </c>
      <c r="LNF1" s="77"/>
      <c r="LNG1" s="77"/>
      <c r="LNH1" s="77"/>
      <c r="LNI1" s="77"/>
      <c r="LNJ1" s="77"/>
      <c r="LNK1" s="77"/>
      <c r="LNL1" s="77"/>
      <c r="LNM1" s="77"/>
      <c r="LNN1" s="77"/>
      <c r="LNO1" s="77"/>
      <c r="LNP1" s="77"/>
      <c r="LNQ1" s="77"/>
      <c r="LNR1" s="77"/>
      <c r="LNS1" s="77"/>
      <c r="LNT1" s="77"/>
      <c r="LNU1" s="77" t="s">
        <v>5872</v>
      </c>
      <c r="LNV1" s="77"/>
      <c r="LNW1" s="77"/>
      <c r="LNX1" s="77"/>
      <c r="LNY1" s="77"/>
      <c r="LNZ1" s="77"/>
      <c r="LOA1" s="77"/>
      <c r="LOB1" s="77"/>
      <c r="LOC1" s="77"/>
      <c r="LOD1" s="77"/>
      <c r="LOE1" s="77"/>
      <c r="LOF1" s="77"/>
      <c r="LOG1" s="77"/>
      <c r="LOH1" s="77"/>
      <c r="LOI1" s="77"/>
      <c r="LOJ1" s="77"/>
      <c r="LOK1" s="77" t="s">
        <v>5872</v>
      </c>
      <c r="LOL1" s="77"/>
      <c r="LOM1" s="77"/>
      <c r="LON1" s="77"/>
      <c r="LOO1" s="77"/>
      <c r="LOP1" s="77"/>
      <c r="LOQ1" s="77"/>
      <c r="LOR1" s="77"/>
      <c r="LOS1" s="77"/>
      <c r="LOT1" s="77"/>
      <c r="LOU1" s="77"/>
      <c r="LOV1" s="77"/>
      <c r="LOW1" s="77"/>
      <c r="LOX1" s="77"/>
      <c r="LOY1" s="77"/>
      <c r="LOZ1" s="77"/>
      <c r="LPA1" s="77" t="s">
        <v>5872</v>
      </c>
      <c r="LPB1" s="77"/>
      <c r="LPC1" s="77"/>
      <c r="LPD1" s="77"/>
      <c r="LPE1" s="77"/>
      <c r="LPF1" s="77"/>
      <c r="LPG1" s="77"/>
      <c r="LPH1" s="77"/>
      <c r="LPI1" s="77"/>
      <c r="LPJ1" s="77"/>
      <c r="LPK1" s="77"/>
      <c r="LPL1" s="77"/>
      <c r="LPM1" s="77"/>
      <c r="LPN1" s="77"/>
      <c r="LPO1" s="77"/>
      <c r="LPP1" s="77"/>
      <c r="LPQ1" s="77" t="s">
        <v>5872</v>
      </c>
      <c r="LPR1" s="77"/>
      <c r="LPS1" s="77"/>
      <c r="LPT1" s="77"/>
      <c r="LPU1" s="77"/>
      <c r="LPV1" s="77"/>
      <c r="LPW1" s="77"/>
      <c r="LPX1" s="77"/>
      <c r="LPY1" s="77"/>
      <c r="LPZ1" s="77"/>
      <c r="LQA1" s="77"/>
      <c r="LQB1" s="77"/>
      <c r="LQC1" s="77"/>
      <c r="LQD1" s="77"/>
      <c r="LQE1" s="77"/>
      <c r="LQF1" s="77"/>
      <c r="LQG1" s="77" t="s">
        <v>5872</v>
      </c>
      <c r="LQH1" s="77"/>
      <c r="LQI1" s="77"/>
      <c r="LQJ1" s="77"/>
      <c r="LQK1" s="77"/>
      <c r="LQL1" s="77"/>
      <c r="LQM1" s="77"/>
      <c r="LQN1" s="77"/>
      <c r="LQO1" s="77"/>
      <c r="LQP1" s="77"/>
      <c r="LQQ1" s="77"/>
      <c r="LQR1" s="77"/>
      <c r="LQS1" s="77"/>
      <c r="LQT1" s="77"/>
      <c r="LQU1" s="77"/>
      <c r="LQV1" s="77"/>
      <c r="LQW1" s="77" t="s">
        <v>5872</v>
      </c>
      <c r="LQX1" s="77"/>
      <c r="LQY1" s="77"/>
      <c r="LQZ1" s="77"/>
      <c r="LRA1" s="77"/>
      <c r="LRB1" s="77"/>
      <c r="LRC1" s="77"/>
      <c r="LRD1" s="77"/>
      <c r="LRE1" s="77"/>
      <c r="LRF1" s="77"/>
      <c r="LRG1" s="77"/>
      <c r="LRH1" s="77"/>
      <c r="LRI1" s="77"/>
      <c r="LRJ1" s="77"/>
      <c r="LRK1" s="77"/>
      <c r="LRL1" s="77"/>
      <c r="LRM1" s="77" t="s">
        <v>5872</v>
      </c>
      <c r="LRN1" s="77"/>
      <c r="LRO1" s="77"/>
      <c r="LRP1" s="77"/>
      <c r="LRQ1" s="77"/>
      <c r="LRR1" s="77"/>
      <c r="LRS1" s="77"/>
      <c r="LRT1" s="77"/>
      <c r="LRU1" s="77"/>
      <c r="LRV1" s="77"/>
      <c r="LRW1" s="77"/>
      <c r="LRX1" s="77"/>
      <c r="LRY1" s="77"/>
      <c r="LRZ1" s="77"/>
      <c r="LSA1" s="77"/>
      <c r="LSB1" s="77"/>
      <c r="LSC1" s="77" t="s">
        <v>5872</v>
      </c>
      <c r="LSD1" s="77"/>
      <c r="LSE1" s="77"/>
      <c r="LSF1" s="77"/>
      <c r="LSG1" s="77"/>
      <c r="LSH1" s="77"/>
      <c r="LSI1" s="77"/>
      <c r="LSJ1" s="77"/>
      <c r="LSK1" s="77"/>
      <c r="LSL1" s="77"/>
      <c r="LSM1" s="77"/>
      <c r="LSN1" s="77"/>
      <c r="LSO1" s="77"/>
      <c r="LSP1" s="77"/>
      <c r="LSQ1" s="77"/>
      <c r="LSR1" s="77"/>
      <c r="LSS1" s="77" t="s">
        <v>5872</v>
      </c>
      <c r="LST1" s="77"/>
      <c r="LSU1" s="77"/>
      <c r="LSV1" s="77"/>
      <c r="LSW1" s="77"/>
      <c r="LSX1" s="77"/>
      <c r="LSY1" s="77"/>
      <c r="LSZ1" s="77"/>
      <c r="LTA1" s="77"/>
      <c r="LTB1" s="77"/>
      <c r="LTC1" s="77"/>
      <c r="LTD1" s="77"/>
      <c r="LTE1" s="77"/>
      <c r="LTF1" s="77"/>
      <c r="LTG1" s="77"/>
      <c r="LTH1" s="77"/>
      <c r="LTI1" s="77" t="s">
        <v>5872</v>
      </c>
      <c r="LTJ1" s="77"/>
      <c r="LTK1" s="77"/>
      <c r="LTL1" s="77"/>
      <c r="LTM1" s="77"/>
      <c r="LTN1" s="77"/>
      <c r="LTO1" s="77"/>
      <c r="LTP1" s="77"/>
      <c r="LTQ1" s="77"/>
      <c r="LTR1" s="77"/>
      <c r="LTS1" s="77"/>
      <c r="LTT1" s="77"/>
      <c r="LTU1" s="77"/>
      <c r="LTV1" s="77"/>
      <c r="LTW1" s="77"/>
      <c r="LTX1" s="77"/>
      <c r="LTY1" s="77" t="s">
        <v>5872</v>
      </c>
      <c r="LTZ1" s="77"/>
      <c r="LUA1" s="77"/>
      <c r="LUB1" s="77"/>
      <c r="LUC1" s="77"/>
      <c r="LUD1" s="77"/>
      <c r="LUE1" s="77"/>
      <c r="LUF1" s="77"/>
      <c r="LUG1" s="77"/>
      <c r="LUH1" s="77"/>
      <c r="LUI1" s="77"/>
      <c r="LUJ1" s="77"/>
      <c r="LUK1" s="77"/>
      <c r="LUL1" s="77"/>
      <c r="LUM1" s="77"/>
      <c r="LUN1" s="77"/>
      <c r="LUO1" s="77" t="s">
        <v>5872</v>
      </c>
      <c r="LUP1" s="77"/>
      <c r="LUQ1" s="77"/>
      <c r="LUR1" s="77"/>
      <c r="LUS1" s="77"/>
      <c r="LUT1" s="77"/>
      <c r="LUU1" s="77"/>
      <c r="LUV1" s="77"/>
      <c r="LUW1" s="77"/>
      <c r="LUX1" s="77"/>
      <c r="LUY1" s="77"/>
      <c r="LUZ1" s="77"/>
      <c r="LVA1" s="77"/>
      <c r="LVB1" s="77"/>
      <c r="LVC1" s="77"/>
      <c r="LVD1" s="77"/>
      <c r="LVE1" s="77" t="s">
        <v>5872</v>
      </c>
      <c r="LVF1" s="77"/>
      <c r="LVG1" s="77"/>
      <c r="LVH1" s="77"/>
      <c r="LVI1" s="77"/>
      <c r="LVJ1" s="77"/>
      <c r="LVK1" s="77"/>
      <c r="LVL1" s="77"/>
      <c r="LVM1" s="77"/>
      <c r="LVN1" s="77"/>
      <c r="LVO1" s="77"/>
      <c r="LVP1" s="77"/>
      <c r="LVQ1" s="77"/>
      <c r="LVR1" s="77"/>
      <c r="LVS1" s="77"/>
      <c r="LVT1" s="77"/>
      <c r="LVU1" s="77" t="s">
        <v>5872</v>
      </c>
      <c r="LVV1" s="77"/>
      <c r="LVW1" s="77"/>
      <c r="LVX1" s="77"/>
      <c r="LVY1" s="77"/>
      <c r="LVZ1" s="77"/>
      <c r="LWA1" s="77"/>
      <c r="LWB1" s="77"/>
      <c r="LWC1" s="77"/>
      <c r="LWD1" s="77"/>
      <c r="LWE1" s="77"/>
      <c r="LWF1" s="77"/>
      <c r="LWG1" s="77"/>
      <c r="LWH1" s="77"/>
      <c r="LWI1" s="77"/>
      <c r="LWJ1" s="77"/>
      <c r="LWK1" s="77" t="s">
        <v>5872</v>
      </c>
      <c r="LWL1" s="77"/>
      <c r="LWM1" s="77"/>
      <c r="LWN1" s="77"/>
      <c r="LWO1" s="77"/>
      <c r="LWP1" s="77"/>
      <c r="LWQ1" s="77"/>
      <c r="LWR1" s="77"/>
      <c r="LWS1" s="77"/>
      <c r="LWT1" s="77"/>
      <c r="LWU1" s="77"/>
      <c r="LWV1" s="77"/>
      <c r="LWW1" s="77"/>
      <c r="LWX1" s="77"/>
      <c r="LWY1" s="77"/>
      <c r="LWZ1" s="77"/>
      <c r="LXA1" s="77" t="s">
        <v>5872</v>
      </c>
      <c r="LXB1" s="77"/>
      <c r="LXC1" s="77"/>
      <c r="LXD1" s="77"/>
      <c r="LXE1" s="77"/>
      <c r="LXF1" s="77"/>
      <c r="LXG1" s="77"/>
      <c r="LXH1" s="77"/>
      <c r="LXI1" s="77"/>
      <c r="LXJ1" s="77"/>
      <c r="LXK1" s="77"/>
      <c r="LXL1" s="77"/>
      <c r="LXM1" s="77"/>
      <c r="LXN1" s="77"/>
      <c r="LXO1" s="77"/>
      <c r="LXP1" s="77"/>
      <c r="LXQ1" s="77" t="s">
        <v>5872</v>
      </c>
      <c r="LXR1" s="77"/>
      <c r="LXS1" s="77"/>
      <c r="LXT1" s="77"/>
      <c r="LXU1" s="77"/>
      <c r="LXV1" s="77"/>
      <c r="LXW1" s="77"/>
      <c r="LXX1" s="77"/>
      <c r="LXY1" s="77"/>
      <c r="LXZ1" s="77"/>
      <c r="LYA1" s="77"/>
      <c r="LYB1" s="77"/>
      <c r="LYC1" s="77"/>
      <c r="LYD1" s="77"/>
      <c r="LYE1" s="77"/>
      <c r="LYF1" s="77"/>
      <c r="LYG1" s="77" t="s">
        <v>5872</v>
      </c>
      <c r="LYH1" s="77"/>
      <c r="LYI1" s="77"/>
      <c r="LYJ1" s="77"/>
      <c r="LYK1" s="77"/>
      <c r="LYL1" s="77"/>
      <c r="LYM1" s="77"/>
      <c r="LYN1" s="77"/>
      <c r="LYO1" s="77"/>
      <c r="LYP1" s="77"/>
      <c r="LYQ1" s="77"/>
      <c r="LYR1" s="77"/>
      <c r="LYS1" s="77"/>
      <c r="LYT1" s="77"/>
      <c r="LYU1" s="77"/>
      <c r="LYV1" s="77"/>
      <c r="LYW1" s="77" t="s">
        <v>5872</v>
      </c>
      <c r="LYX1" s="77"/>
      <c r="LYY1" s="77"/>
      <c r="LYZ1" s="77"/>
      <c r="LZA1" s="77"/>
      <c r="LZB1" s="77"/>
      <c r="LZC1" s="77"/>
      <c r="LZD1" s="77"/>
      <c r="LZE1" s="77"/>
      <c r="LZF1" s="77"/>
      <c r="LZG1" s="77"/>
      <c r="LZH1" s="77"/>
      <c r="LZI1" s="77"/>
      <c r="LZJ1" s="77"/>
      <c r="LZK1" s="77"/>
      <c r="LZL1" s="77"/>
      <c r="LZM1" s="77" t="s">
        <v>5872</v>
      </c>
      <c r="LZN1" s="77"/>
      <c r="LZO1" s="77"/>
      <c r="LZP1" s="77"/>
      <c r="LZQ1" s="77"/>
      <c r="LZR1" s="77"/>
      <c r="LZS1" s="77"/>
      <c r="LZT1" s="77"/>
      <c r="LZU1" s="77"/>
      <c r="LZV1" s="77"/>
      <c r="LZW1" s="77"/>
      <c r="LZX1" s="77"/>
      <c r="LZY1" s="77"/>
      <c r="LZZ1" s="77"/>
      <c r="MAA1" s="77"/>
      <c r="MAB1" s="77"/>
      <c r="MAC1" s="77" t="s">
        <v>5872</v>
      </c>
      <c r="MAD1" s="77"/>
      <c r="MAE1" s="77"/>
      <c r="MAF1" s="77"/>
      <c r="MAG1" s="77"/>
      <c r="MAH1" s="77"/>
      <c r="MAI1" s="77"/>
      <c r="MAJ1" s="77"/>
      <c r="MAK1" s="77"/>
      <c r="MAL1" s="77"/>
      <c r="MAM1" s="77"/>
      <c r="MAN1" s="77"/>
      <c r="MAO1" s="77"/>
      <c r="MAP1" s="77"/>
      <c r="MAQ1" s="77"/>
      <c r="MAR1" s="77"/>
      <c r="MAS1" s="77" t="s">
        <v>5872</v>
      </c>
      <c r="MAT1" s="77"/>
      <c r="MAU1" s="77"/>
      <c r="MAV1" s="77"/>
      <c r="MAW1" s="77"/>
      <c r="MAX1" s="77"/>
      <c r="MAY1" s="77"/>
      <c r="MAZ1" s="77"/>
      <c r="MBA1" s="77"/>
      <c r="MBB1" s="77"/>
      <c r="MBC1" s="77"/>
      <c r="MBD1" s="77"/>
      <c r="MBE1" s="77"/>
      <c r="MBF1" s="77"/>
      <c r="MBG1" s="77"/>
      <c r="MBH1" s="77"/>
      <c r="MBI1" s="77" t="s">
        <v>5872</v>
      </c>
      <c r="MBJ1" s="77"/>
      <c r="MBK1" s="77"/>
      <c r="MBL1" s="77"/>
      <c r="MBM1" s="77"/>
      <c r="MBN1" s="77"/>
      <c r="MBO1" s="77"/>
      <c r="MBP1" s="77"/>
      <c r="MBQ1" s="77"/>
      <c r="MBR1" s="77"/>
      <c r="MBS1" s="77"/>
      <c r="MBT1" s="77"/>
      <c r="MBU1" s="77"/>
      <c r="MBV1" s="77"/>
      <c r="MBW1" s="77"/>
      <c r="MBX1" s="77"/>
      <c r="MBY1" s="77" t="s">
        <v>5872</v>
      </c>
      <c r="MBZ1" s="77"/>
      <c r="MCA1" s="77"/>
      <c r="MCB1" s="77"/>
      <c r="MCC1" s="77"/>
      <c r="MCD1" s="77"/>
      <c r="MCE1" s="77"/>
      <c r="MCF1" s="77"/>
      <c r="MCG1" s="77"/>
      <c r="MCH1" s="77"/>
      <c r="MCI1" s="77"/>
      <c r="MCJ1" s="77"/>
      <c r="MCK1" s="77"/>
      <c r="MCL1" s="77"/>
      <c r="MCM1" s="77"/>
      <c r="MCN1" s="77"/>
      <c r="MCO1" s="77" t="s">
        <v>5872</v>
      </c>
      <c r="MCP1" s="77"/>
      <c r="MCQ1" s="77"/>
      <c r="MCR1" s="77"/>
      <c r="MCS1" s="77"/>
      <c r="MCT1" s="77"/>
      <c r="MCU1" s="77"/>
      <c r="MCV1" s="77"/>
      <c r="MCW1" s="77"/>
      <c r="MCX1" s="77"/>
      <c r="MCY1" s="77"/>
      <c r="MCZ1" s="77"/>
      <c r="MDA1" s="77"/>
      <c r="MDB1" s="77"/>
      <c r="MDC1" s="77"/>
      <c r="MDD1" s="77"/>
      <c r="MDE1" s="77" t="s">
        <v>5872</v>
      </c>
      <c r="MDF1" s="77"/>
      <c r="MDG1" s="77"/>
      <c r="MDH1" s="77"/>
      <c r="MDI1" s="77"/>
      <c r="MDJ1" s="77"/>
      <c r="MDK1" s="77"/>
      <c r="MDL1" s="77"/>
      <c r="MDM1" s="77"/>
      <c r="MDN1" s="77"/>
      <c r="MDO1" s="77"/>
      <c r="MDP1" s="77"/>
      <c r="MDQ1" s="77"/>
      <c r="MDR1" s="77"/>
      <c r="MDS1" s="77"/>
      <c r="MDT1" s="77"/>
      <c r="MDU1" s="77" t="s">
        <v>5872</v>
      </c>
      <c r="MDV1" s="77"/>
      <c r="MDW1" s="77"/>
      <c r="MDX1" s="77"/>
      <c r="MDY1" s="77"/>
      <c r="MDZ1" s="77"/>
      <c r="MEA1" s="77"/>
      <c r="MEB1" s="77"/>
      <c r="MEC1" s="77"/>
      <c r="MED1" s="77"/>
      <c r="MEE1" s="77"/>
      <c r="MEF1" s="77"/>
      <c r="MEG1" s="77"/>
      <c r="MEH1" s="77"/>
      <c r="MEI1" s="77"/>
      <c r="MEJ1" s="77"/>
      <c r="MEK1" s="77" t="s">
        <v>5872</v>
      </c>
      <c r="MEL1" s="77"/>
      <c r="MEM1" s="77"/>
      <c r="MEN1" s="77"/>
      <c r="MEO1" s="77"/>
      <c r="MEP1" s="77"/>
      <c r="MEQ1" s="77"/>
      <c r="MER1" s="77"/>
      <c r="MES1" s="77"/>
      <c r="MET1" s="77"/>
      <c r="MEU1" s="77"/>
      <c r="MEV1" s="77"/>
      <c r="MEW1" s="77"/>
      <c r="MEX1" s="77"/>
      <c r="MEY1" s="77"/>
      <c r="MEZ1" s="77"/>
      <c r="MFA1" s="77" t="s">
        <v>5872</v>
      </c>
      <c r="MFB1" s="77"/>
      <c r="MFC1" s="77"/>
      <c r="MFD1" s="77"/>
      <c r="MFE1" s="77"/>
      <c r="MFF1" s="77"/>
      <c r="MFG1" s="77"/>
      <c r="MFH1" s="77"/>
      <c r="MFI1" s="77"/>
      <c r="MFJ1" s="77"/>
      <c r="MFK1" s="77"/>
      <c r="MFL1" s="77"/>
      <c r="MFM1" s="77"/>
      <c r="MFN1" s="77"/>
      <c r="MFO1" s="77"/>
      <c r="MFP1" s="77"/>
      <c r="MFQ1" s="77" t="s">
        <v>5872</v>
      </c>
      <c r="MFR1" s="77"/>
      <c r="MFS1" s="77"/>
      <c r="MFT1" s="77"/>
      <c r="MFU1" s="77"/>
      <c r="MFV1" s="77"/>
      <c r="MFW1" s="77"/>
      <c r="MFX1" s="77"/>
      <c r="MFY1" s="77"/>
      <c r="MFZ1" s="77"/>
      <c r="MGA1" s="77"/>
      <c r="MGB1" s="77"/>
      <c r="MGC1" s="77"/>
      <c r="MGD1" s="77"/>
      <c r="MGE1" s="77"/>
      <c r="MGF1" s="77"/>
      <c r="MGG1" s="77" t="s">
        <v>5872</v>
      </c>
      <c r="MGH1" s="77"/>
      <c r="MGI1" s="77"/>
      <c r="MGJ1" s="77"/>
      <c r="MGK1" s="77"/>
      <c r="MGL1" s="77"/>
      <c r="MGM1" s="77"/>
      <c r="MGN1" s="77"/>
      <c r="MGO1" s="77"/>
      <c r="MGP1" s="77"/>
      <c r="MGQ1" s="77"/>
      <c r="MGR1" s="77"/>
      <c r="MGS1" s="77"/>
      <c r="MGT1" s="77"/>
      <c r="MGU1" s="77"/>
      <c r="MGV1" s="77"/>
      <c r="MGW1" s="77" t="s">
        <v>5872</v>
      </c>
      <c r="MGX1" s="77"/>
      <c r="MGY1" s="77"/>
      <c r="MGZ1" s="77"/>
      <c r="MHA1" s="77"/>
      <c r="MHB1" s="77"/>
      <c r="MHC1" s="77"/>
      <c r="MHD1" s="77"/>
      <c r="MHE1" s="77"/>
      <c r="MHF1" s="77"/>
      <c r="MHG1" s="77"/>
      <c r="MHH1" s="77"/>
      <c r="MHI1" s="77"/>
      <c r="MHJ1" s="77"/>
      <c r="MHK1" s="77"/>
      <c r="MHL1" s="77"/>
      <c r="MHM1" s="77" t="s">
        <v>5872</v>
      </c>
      <c r="MHN1" s="77"/>
      <c r="MHO1" s="77"/>
      <c r="MHP1" s="77"/>
      <c r="MHQ1" s="77"/>
      <c r="MHR1" s="77"/>
      <c r="MHS1" s="77"/>
      <c r="MHT1" s="77"/>
      <c r="MHU1" s="77"/>
      <c r="MHV1" s="77"/>
      <c r="MHW1" s="77"/>
      <c r="MHX1" s="77"/>
      <c r="MHY1" s="77"/>
      <c r="MHZ1" s="77"/>
      <c r="MIA1" s="77"/>
      <c r="MIB1" s="77"/>
      <c r="MIC1" s="77" t="s">
        <v>5872</v>
      </c>
      <c r="MID1" s="77"/>
      <c r="MIE1" s="77"/>
      <c r="MIF1" s="77"/>
      <c r="MIG1" s="77"/>
      <c r="MIH1" s="77"/>
      <c r="MII1" s="77"/>
      <c r="MIJ1" s="77"/>
      <c r="MIK1" s="77"/>
      <c r="MIL1" s="77"/>
      <c r="MIM1" s="77"/>
      <c r="MIN1" s="77"/>
      <c r="MIO1" s="77"/>
      <c r="MIP1" s="77"/>
      <c r="MIQ1" s="77"/>
      <c r="MIR1" s="77"/>
      <c r="MIS1" s="77" t="s">
        <v>5872</v>
      </c>
      <c r="MIT1" s="77"/>
      <c r="MIU1" s="77"/>
      <c r="MIV1" s="77"/>
      <c r="MIW1" s="77"/>
      <c r="MIX1" s="77"/>
      <c r="MIY1" s="77"/>
      <c r="MIZ1" s="77"/>
      <c r="MJA1" s="77"/>
      <c r="MJB1" s="77"/>
      <c r="MJC1" s="77"/>
      <c r="MJD1" s="77"/>
      <c r="MJE1" s="77"/>
      <c r="MJF1" s="77"/>
      <c r="MJG1" s="77"/>
      <c r="MJH1" s="77"/>
      <c r="MJI1" s="77" t="s">
        <v>5872</v>
      </c>
      <c r="MJJ1" s="77"/>
      <c r="MJK1" s="77"/>
      <c r="MJL1" s="77"/>
      <c r="MJM1" s="77"/>
      <c r="MJN1" s="77"/>
      <c r="MJO1" s="77"/>
      <c r="MJP1" s="77"/>
      <c r="MJQ1" s="77"/>
      <c r="MJR1" s="77"/>
      <c r="MJS1" s="77"/>
      <c r="MJT1" s="77"/>
      <c r="MJU1" s="77"/>
      <c r="MJV1" s="77"/>
      <c r="MJW1" s="77"/>
      <c r="MJX1" s="77"/>
      <c r="MJY1" s="77" t="s">
        <v>5872</v>
      </c>
      <c r="MJZ1" s="77"/>
      <c r="MKA1" s="77"/>
      <c r="MKB1" s="77"/>
      <c r="MKC1" s="77"/>
      <c r="MKD1" s="77"/>
      <c r="MKE1" s="77"/>
      <c r="MKF1" s="77"/>
      <c r="MKG1" s="77"/>
      <c r="MKH1" s="77"/>
      <c r="MKI1" s="77"/>
      <c r="MKJ1" s="77"/>
      <c r="MKK1" s="77"/>
      <c r="MKL1" s="77"/>
      <c r="MKM1" s="77"/>
      <c r="MKN1" s="77"/>
      <c r="MKO1" s="77" t="s">
        <v>5872</v>
      </c>
      <c r="MKP1" s="77"/>
      <c r="MKQ1" s="77"/>
      <c r="MKR1" s="77"/>
      <c r="MKS1" s="77"/>
      <c r="MKT1" s="77"/>
      <c r="MKU1" s="77"/>
      <c r="MKV1" s="77"/>
      <c r="MKW1" s="77"/>
      <c r="MKX1" s="77"/>
      <c r="MKY1" s="77"/>
      <c r="MKZ1" s="77"/>
      <c r="MLA1" s="77"/>
      <c r="MLB1" s="77"/>
      <c r="MLC1" s="77"/>
      <c r="MLD1" s="77"/>
      <c r="MLE1" s="77" t="s">
        <v>5872</v>
      </c>
      <c r="MLF1" s="77"/>
      <c r="MLG1" s="77"/>
      <c r="MLH1" s="77"/>
      <c r="MLI1" s="77"/>
      <c r="MLJ1" s="77"/>
      <c r="MLK1" s="77"/>
      <c r="MLL1" s="77"/>
      <c r="MLM1" s="77"/>
      <c r="MLN1" s="77"/>
      <c r="MLO1" s="77"/>
      <c r="MLP1" s="77"/>
      <c r="MLQ1" s="77"/>
      <c r="MLR1" s="77"/>
      <c r="MLS1" s="77"/>
      <c r="MLT1" s="77"/>
      <c r="MLU1" s="77" t="s">
        <v>5872</v>
      </c>
      <c r="MLV1" s="77"/>
      <c r="MLW1" s="77"/>
      <c r="MLX1" s="77"/>
      <c r="MLY1" s="77"/>
      <c r="MLZ1" s="77"/>
      <c r="MMA1" s="77"/>
      <c r="MMB1" s="77"/>
      <c r="MMC1" s="77"/>
      <c r="MMD1" s="77"/>
      <c r="MME1" s="77"/>
      <c r="MMF1" s="77"/>
      <c r="MMG1" s="77"/>
      <c r="MMH1" s="77"/>
      <c r="MMI1" s="77"/>
      <c r="MMJ1" s="77"/>
      <c r="MMK1" s="77" t="s">
        <v>5872</v>
      </c>
      <c r="MML1" s="77"/>
      <c r="MMM1" s="77"/>
      <c r="MMN1" s="77"/>
      <c r="MMO1" s="77"/>
      <c r="MMP1" s="77"/>
      <c r="MMQ1" s="77"/>
      <c r="MMR1" s="77"/>
      <c r="MMS1" s="77"/>
      <c r="MMT1" s="77"/>
      <c r="MMU1" s="77"/>
      <c r="MMV1" s="77"/>
      <c r="MMW1" s="77"/>
      <c r="MMX1" s="77"/>
      <c r="MMY1" s="77"/>
      <c r="MMZ1" s="77"/>
      <c r="MNA1" s="77" t="s">
        <v>5872</v>
      </c>
      <c r="MNB1" s="77"/>
      <c r="MNC1" s="77"/>
      <c r="MND1" s="77"/>
      <c r="MNE1" s="77"/>
      <c r="MNF1" s="77"/>
      <c r="MNG1" s="77"/>
      <c r="MNH1" s="77"/>
      <c r="MNI1" s="77"/>
      <c r="MNJ1" s="77"/>
      <c r="MNK1" s="77"/>
      <c r="MNL1" s="77"/>
      <c r="MNM1" s="77"/>
      <c r="MNN1" s="77"/>
      <c r="MNO1" s="77"/>
      <c r="MNP1" s="77"/>
      <c r="MNQ1" s="77" t="s">
        <v>5872</v>
      </c>
      <c r="MNR1" s="77"/>
      <c r="MNS1" s="77"/>
      <c r="MNT1" s="77"/>
      <c r="MNU1" s="77"/>
      <c r="MNV1" s="77"/>
      <c r="MNW1" s="77"/>
      <c r="MNX1" s="77"/>
      <c r="MNY1" s="77"/>
      <c r="MNZ1" s="77"/>
      <c r="MOA1" s="77"/>
      <c r="MOB1" s="77"/>
      <c r="MOC1" s="77"/>
      <c r="MOD1" s="77"/>
      <c r="MOE1" s="77"/>
      <c r="MOF1" s="77"/>
      <c r="MOG1" s="77" t="s">
        <v>5872</v>
      </c>
      <c r="MOH1" s="77"/>
      <c r="MOI1" s="77"/>
      <c r="MOJ1" s="77"/>
      <c r="MOK1" s="77"/>
      <c r="MOL1" s="77"/>
      <c r="MOM1" s="77"/>
      <c r="MON1" s="77"/>
      <c r="MOO1" s="77"/>
      <c r="MOP1" s="77"/>
      <c r="MOQ1" s="77"/>
      <c r="MOR1" s="77"/>
      <c r="MOS1" s="77"/>
      <c r="MOT1" s="77"/>
      <c r="MOU1" s="77"/>
      <c r="MOV1" s="77"/>
      <c r="MOW1" s="77" t="s">
        <v>5872</v>
      </c>
      <c r="MOX1" s="77"/>
      <c r="MOY1" s="77"/>
      <c r="MOZ1" s="77"/>
      <c r="MPA1" s="77"/>
      <c r="MPB1" s="77"/>
      <c r="MPC1" s="77"/>
      <c r="MPD1" s="77"/>
      <c r="MPE1" s="77"/>
      <c r="MPF1" s="77"/>
      <c r="MPG1" s="77"/>
      <c r="MPH1" s="77"/>
      <c r="MPI1" s="77"/>
      <c r="MPJ1" s="77"/>
      <c r="MPK1" s="77"/>
      <c r="MPL1" s="77"/>
      <c r="MPM1" s="77" t="s">
        <v>5872</v>
      </c>
      <c r="MPN1" s="77"/>
      <c r="MPO1" s="77"/>
      <c r="MPP1" s="77"/>
      <c r="MPQ1" s="77"/>
      <c r="MPR1" s="77"/>
      <c r="MPS1" s="77"/>
      <c r="MPT1" s="77"/>
      <c r="MPU1" s="77"/>
      <c r="MPV1" s="77"/>
      <c r="MPW1" s="77"/>
      <c r="MPX1" s="77"/>
      <c r="MPY1" s="77"/>
      <c r="MPZ1" s="77"/>
      <c r="MQA1" s="77"/>
      <c r="MQB1" s="77"/>
      <c r="MQC1" s="77" t="s">
        <v>5872</v>
      </c>
      <c r="MQD1" s="77"/>
      <c r="MQE1" s="77"/>
      <c r="MQF1" s="77"/>
      <c r="MQG1" s="77"/>
      <c r="MQH1" s="77"/>
      <c r="MQI1" s="77"/>
      <c r="MQJ1" s="77"/>
      <c r="MQK1" s="77"/>
      <c r="MQL1" s="77"/>
      <c r="MQM1" s="77"/>
      <c r="MQN1" s="77"/>
      <c r="MQO1" s="77"/>
      <c r="MQP1" s="77"/>
      <c r="MQQ1" s="77"/>
      <c r="MQR1" s="77"/>
      <c r="MQS1" s="77" t="s">
        <v>5872</v>
      </c>
      <c r="MQT1" s="77"/>
      <c r="MQU1" s="77"/>
      <c r="MQV1" s="77"/>
      <c r="MQW1" s="77"/>
      <c r="MQX1" s="77"/>
      <c r="MQY1" s="77"/>
      <c r="MQZ1" s="77"/>
      <c r="MRA1" s="77"/>
      <c r="MRB1" s="77"/>
      <c r="MRC1" s="77"/>
      <c r="MRD1" s="77"/>
      <c r="MRE1" s="77"/>
      <c r="MRF1" s="77"/>
      <c r="MRG1" s="77"/>
      <c r="MRH1" s="77"/>
      <c r="MRI1" s="77" t="s">
        <v>5872</v>
      </c>
      <c r="MRJ1" s="77"/>
      <c r="MRK1" s="77"/>
      <c r="MRL1" s="77"/>
      <c r="MRM1" s="77"/>
      <c r="MRN1" s="77"/>
      <c r="MRO1" s="77"/>
      <c r="MRP1" s="77"/>
      <c r="MRQ1" s="77"/>
      <c r="MRR1" s="77"/>
      <c r="MRS1" s="77"/>
      <c r="MRT1" s="77"/>
      <c r="MRU1" s="77"/>
      <c r="MRV1" s="77"/>
      <c r="MRW1" s="77"/>
      <c r="MRX1" s="77"/>
      <c r="MRY1" s="77" t="s">
        <v>5872</v>
      </c>
      <c r="MRZ1" s="77"/>
      <c r="MSA1" s="77"/>
      <c r="MSB1" s="77"/>
      <c r="MSC1" s="77"/>
      <c r="MSD1" s="77"/>
      <c r="MSE1" s="77"/>
      <c r="MSF1" s="77"/>
      <c r="MSG1" s="77"/>
      <c r="MSH1" s="77"/>
      <c r="MSI1" s="77"/>
      <c r="MSJ1" s="77"/>
      <c r="MSK1" s="77"/>
      <c r="MSL1" s="77"/>
      <c r="MSM1" s="77"/>
      <c r="MSN1" s="77"/>
      <c r="MSO1" s="77" t="s">
        <v>5872</v>
      </c>
      <c r="MSP1" s="77"/>
      <c r="MSQ1" s="77"/>
      <c r="MSR1" s="77"/>
      <c r="MSS1" s="77"/>
      <c r="MST1" s="77"/>
      <c r="MSU1" s="77"/>
      <c r="MSV1" s="77"/>
      <c r="MSW1" s="77"/>
      <c r="MSX1" s="77"/>
      <c r="MSY1" s="77"/>
      <c r="MSZ1" s="77"/>
      <c r="MTA1" s="77"/>
      <c r="MTB1" s="77"/>
      <c r="MTC1" s="77"/>
      <c r="MTD1" s="77"/>
      <c r="MTE1" s="77" t="s">
        <v>5872</v>
      </c>
      <c r="MTF1" s="77"/>
      <c r="MTG1" s="77"/>
      <c r="MTH1" s="77"/>
      <c r="MTI1" s="77"/>
      <c r="MTJ1" s="77"/>
      <c r="MTK1" s="77"/>
      <c r="MTL1" s="77"/>
      <c r="MTM1" s="77"/>
      <c r="MTN1" s="77"/>
      <c r="MTO1" s="77"/>
      <c r="MTP1" s="77"/>
      <c r="MTQ1" s="77"/>
      <c r="MTR1" s="77"/>
      <c r="MTS1" s="77"/>
      <c r="MTT1" s="77"/>
      <c r="MTU1" s="77" t="s">
        <v>5872</v>
      </c>
      <c r="MTV1" s="77"/>
      <c r="MTW1" s="77"/>
      <c r="MTX1" s="77"/>
      <c r="MTY1" s="77"/>
      <c r="MTZ1" s="77"/>
      <c r="MUA1" s="77"/>
      <c r="MUB1" s="77"/>
      <c r="MUC1" s="77"/>
      <c r="MUD1" s="77"/>
      <c r="MUE1" s="77"/>
      <c r="MUF1" s="77"/>
      <c r="MUG1" s="77"/>
      <c r="MUH1" s="77"/>
      <c r="MUI1" s="77"/>
      <c r="MUJ1" s="77"/>
      <c r="MUK1" s="77" t="s">
        <v>5872</v>
      </c>
      <c r="MUL1" s="77"/>
      <c r="MUM1" s="77"/>
      <c r="MUN1" s="77"/>
      <c r="MUO1" s="77"/>
      <c r="MUP1" s="77"/>
      <c r="MUQ1" s="77"/>
      <c r="MUR1" s="77"/>
      <c r="MUS1" s="77"/>
      <c r="MUT1" s="77"/>
      <c r="MUU1" s="77"/>
      <c r="MUV1" s="77"/>
      <c r="MUW1" s="77"/>
      <c r="MUX1" s="77"/>
      <c r="MUY1" s="77"/>
      <c r="MUZ1" s="77"/>
      <c r="MVA1" s="77" t="s">
        <v>5872</v>
      </c>
      <c r="MVB1" s="77"/>
      <c r="MVC1" s="77"/>
      <c r="MVD1" s="77"/>
      <c r="MVE1" s="77"/>
      <c r="MVF1" s="77"/>
      <c r="MVG1" s="77"/>
      <c r="MVH1" s="77"/>
      <c r="MVI1" s="77"/>
      <c r="MVJ1" s="77"/>
      <c r="MVK1" s="77"/>
      <c r="MVL1" s="77"/>
      <c r="MVM1" s="77"/>
      <c r="MVN1" s="77"/>
      <c r="MVO1" s="77"/>
      <c r="MVP1" s="77"/>
      <c r="MVQ1" s="77" t="s">
        <v>5872</v>
      </c>
      <c r="MVR1" s="77"/>
      <c r="MVS1" s="77"/>
      <c r="MVT1" s="77"/>
      <c r="MVU1" s="77"/>
      <c r="MVV1" s="77"/>
      <c r="MVW1" s="77"/>
      <c r="MVX1" s="77"/>
      <c r="MVY1" s="77"/>
      <c r="MVZ1" s="77"/>
      <c r="MWA1" s="77"/>
      <c r="MWB1" s="77"/>
      <c r="MWC1" s="77"/>
      <c r="MWD1" s="77"/>
      <c r="MWE1" s="77"/>
      <c r="MWF1" s="77"/>
      <c r="MWG1" s="77" t="s">
        <v>5872</v>
      </c>
      <c r="MWH1" s="77"/>
      <c r="MWI1" s="77"/>
      <c r="MWJ1" s="77"/>
      <c r="MWK1" s="77"/>
      <c r="MWL1" s="77"/>
      <c r="MWM1" s="77"/>
      <c r="MWN1" s="77"/>
      <c r="MWO1" s="77"/>
      <c r="MWP1" s="77"/>
      <c r="MWQ1" s="77"/>
      <c r="MWR1" s="77"/>
      <c r="MWS1" s="77"/>
      <c r="MWT1" s="77"/>
      <c r="MWU1" s="77"/>
      <c r="MWV1" s="77"/>
      <c r="MWW1" s="77" t="s">
        <v>5872</v>
      </c>
      <c r="MWX1" s="77"/>
      <c r="MWY1" s="77"/>
      <c r="MWZ1" s="77"/>
      <c r="MXA1" s="77"/>
      <c r="MXB1" s="77"/>
      <c r="MXC1" s="77"/>
      <c r="MXD1" s="77"/>
      <c r="MXE1" s="77"/>
      <c r="MXF1" s="77"/>
      <c r="MXG1" s="77"/>
      <c r="MXH1" s="77"/>
      <c r="MXI1" s="77"/>
      <c r="MXJ1" s="77"/>
      <c r="MXK1" s="77"/>
      <c r="MXL1" s="77"/>
      <c r="MXM1" s="77" t="s">
        <v>5872</v>
      </c>
      <c r="MXN1" s="77"/>
      <c r="MXO1" s="77"/>
      <c r="MXP1" s="77"/>
      <c r="MXQ1" s="77"/>
      <c r="MXR1" s="77"/>
      <c r="MXS1" s="77"/>
      <c r="MXT1" s="77"/>
      <c r="MXU1" s="77"/>
      <c r="MXV1" s="77"/>
      <c r="MXW1" s="77"/>
      <c r="MXX1" s="77"/>
      <c r="MXY1" s="77"/>
      <c r="MXZ1" s="77"/>
      <c r="MYA1" s="77"/>
      <c r="MYB1" s="77"/>
      <c r="MYC1" s="77" t="s">
        <v>5872</v>
      </c>
      <c r="MYD1" s="77"/>
      <c r="MYE1" s="77"/>
      <c r="MYF1" s="77"/>
      <c r="MYG1" s="77"/>
      <c r="MYH1" s="77"/>
      <c r="MYI1" s="77"/>
      <c r="MYJ1" s="77"/>
      <c r="MYK1" s="77"/>
      <c r="MYL1" s="77"/>
      <c r="MYM1" s="77"/>
      <c r="MYN1" s="77"/>
      <c r="MYO1" s="77"/>
      <c r="MYP1" s="77"/>
      <c r="MYQ1" s="77"/>
      <c r="MYR1" s="77"/>
      <c r="MYS1" s="77" t="s">
        <v>5872</v>
      </c>
      <c r="MYT1" s="77"/>
      <c r="MYU1" s="77"/>
      <c r="MYV1" s="77"/>
      <c r="MYW1" s="77"/>
      <c r="MYX1" s="77"/>
      <c r="MYY1" s="77"/>
      <c r="MYZ1" s="77"/>
      <c r="MZA1" s="77"/>
      <c r="MZB1" s="77"/>
      <c r="MZC1" s="77"/>
      <c r="MZD1" s="77"/>
      <c r="MZE1" s="77"/>
      <c r="MZF1" s="77"/>
      <c r="MZG1" s="77"/>
      <c r="MZH1" s="77"/>
      <c r="MZI1" s="77" t="s">
        <v>5872</v>
      </c>
      <c r="MZJ1" s="77"/>
      <c r="MZK1" s="77"/>
      <c r="MZL1" s="77"/>
      <c r="MZM1" s="77"/>
      <c r="MZN1" s="77"/>
      <c r="MZO1" s="77"/>
      <c r="MZP1" s="77"/>
      <c r="MZQ1" s="77"/>
      <c r="MZR1" s="77"/>
      <c r="MZS1" s="77"/>
      <c r="MZT1" s="77"/>
      <c r="MZU1" s="77"/>
      <c r="MZV1" s="77"/>
      <c r="MZW1" s="77"/>
      <c r="MZX1" s="77"/>
      <c r="MZY1" s="77" t="s">
        <v>5872</v>
      </c>
      <c r="MZZ1" s="77"/>
      <c r="NAA1" s="77"/>
      <c r="NAB1" s="77"/>
      <c r="NAC1" s="77"/>
      <c r="NAD1" s="77"/>
      <c r="NAE1" s="77"/>
      <c r="NAF1" s="77"/>
      <c r="NAG1" s="77"/>
      <c r="NAH1" s="77"/>
      <c r="NAI1" s="77"/>
      <c r="NAJ1" s="77"/>
      <c r="NAK1" s="77"/>
      <c r="NAL1" s="77"/>
      <c r="NAM1" s="77"/>
      <c r="NAN1" s="77"/>
      <c r="NAO1" s="77" t="s">
        <v>5872</v>
      </c>
      <c r="NAP1" s="77"/>
      <c r="NAQ1" s="77"/>
      <c r="NAR1" s="77"/>
      <c r="NAS1" s="77"/>
      <c r="NAT1" s="77"/>
      <c r="NAU1" s="77"/>
      <c r="NAV1" s="77"/>
      <c r="NAW1" s="77"/>
      <c r="NAX1" s="77"/>
      <c r="NAY1" s="77"/>
      <c r="NAZ1" s="77"/>
      <c r="NBA1" s="77"/>
      <c r="NBB1" s="77"/>
      <c r="NBC1" s="77"/>
      <c r="NBD1" s="77"/>
      <c r="NBE1" s="77" t="s">
        <v>5872</v>
      </c>
      <c r="NBF1" s="77"/>
      <c r="NBG1" s="77"/>
      <c r="NBH1" s="77"/>
      <c r="NBI1" s="77"/>
      <c r="NBJ1" s="77"/>
      <c r="NBK1" s="77"/>
      <c r="NBL1" s="77"/>
      <c r="NBM1" s="77"/>
      <c r="NBN1" s="77"/>
      <c r="NBO1" s="77"/>
      <c r="NBP1" s="77"/>
      <c r="NBQ1" s="77"/>
      <c r="NBR1" s="77"/>
      <c r="NBS1" s="77"/>
      <c r="NBT1" s="77"/>
      <c r="NBU1" s="77" t="s">
        <v>5872</v>
      </c>
      <c r="NBV1" s="77"/>
      <c r="NBW1" s="77"/>
      <c r="NBX1" s="77"/>
      <c r="NBY1" s="77"/>
      <c r="NBZ1" s="77"/>
      <c r="NCA1" s="77"/>
      <c r="NCB1" s="77"/>
      <c r="NCC1" s="77"/>
      <c r="NCD1" s="77"/>
      <c r="NCE1" s="77"/>
      <c r="NCF1" s="77"/>
      <c r="NCG1" s="77"/>
      <c r="NCH1" s="77"/>
      <c r="NCI1" s="77"/>
      <c r="NCJ1" s="77"/>
      <c r="NCK1" s="77" t="s">
        <v>5872</v>
      </c>
      <c r="NCL1" s="77"/>
      <c r="NCM1" s="77"/>
      <c r="NCN1" s="77"/>
      <c r="NCO1" s="77"/>
      <c r="NCP1" s="77"/>
      <c r="NCQ1" s="77"/>
      <c r="NCR1" s="77"/>
      <c r="NCS1" s="77"/>
      <c r="NCT1" s="77"/>
      <c r="NCU1" s="77"/>
      <c r="NCV1" s="77"/>
      <c r="NCW1" s="77"/>
      <c r="NCX1" s="77"/>
      <c r="NCY1" s="77"/>
      <c r="NCZ1" s="77"/>
      <c r="NDA1" s="77" t="s">
        <v>5872</v>
      </c>
      <c r="NDB1" s="77"/>
      <c r="NDC1" s="77"/>
      <c r="NDD1" s="77"/>
      <c r="NDE1" s="77"/>
      <c r="NDF1" s="77"/>
      <c r="NDG1" s="77"/>
      <c r="NDH1" s="77"/>
      <c r="NDI1" s="77"/>
      <c r="NDJ1" s="77"/>
      <c r="NDK1" s="77"/>
      <c r="NDL1" s="77"/>
      <c r="NDM1" s="77"/>
      <c r="NDN1" s="77"/>
      <c r="NDO1" s="77"/>
      <c r="NDP1" s="77"/>
      <c r="NDQ1" s="77" t="s">
        <v>5872</v>
      </c>
      <c r="NDR1" s="77"/>
      <c r="NDS1" s="77"/>
      <c r="NDT1" s="77"/>
      <c r="NDU1" s="77"/>
      <c r="NDV1" s="77"/>
      <c r="NDW1" s="77"/>
      <c r="NDX1" s="77"/>
      <c r="NDY1" s="77"/>
      <c r="NDZ1" s="77"/>
      <c r="NEA1" s="77"/>
      <c r="NEB1" s="77"/>
      <c r="NEC1" s="77"/>
      <c r="NED1" s="77"/>
      <c r="NEE1" s="77"/>
      <c r="NEF1" s="77"/>
      <c r="NEG1" s="77" t="s">
        <v>5872</v>
      </c>
      <c r="NEH1" s="77"/>
      <c r="NEI1" s="77"/>
      <c r="NEJ1" s="77"/>
      <c r="NEK1" s="77"/>
      <c r="NEL1" s="77"/>
      <c r="NEM1" s="77"/>
      <c r="NEN1" s="77"/>
      <c r="NEO1" s="77"/>
      <c r="NEP1" s="77"/>
      <c r="NEQ1" s="77"/>
      <c r="NER1" s="77"/>
      <c r="NES1" s="77"/>
      <c r="NET1" s="77"/>
      <c r="NEU1" s="77"/>
      <c r="NEV1" s="77"/>
      <c r="NEW1" s="77" t="s">
        <v>5872</v>
      </c>
      <c r="NEX1" s="77"/>
      <c r="NEY1" s="77"/>
      <c r="NEZ1" s="77"/>
      <c r="NFA1" s="77"/>
      <c r="NFB1" s="77"/>
      <c r="NFC1" s="77"/>
      <c r="NFD1" s="77"/>
      <c r="NFE1" s="77"/>
      <c r="NFF1" s="77"/>
      <c r="NFG1" s="77"/>
      <c r="NFH1" s="77"/>
      <c r="NFI1" s="77"/>
      <c r="NFJ1" s="77"/>
      <c r="NFK1" s="77"/>
      <c r="NFL1" s="77"/>
      <c r="NFM1" s="77" t="s">
        <v>5872</v>
      </c>
      <c r="NFN1" s="77"/>
      <c r="NFO1" s="77"/>
      <c r="NFP1" s="77"/>
      <c r="NFQ1" s="77"/>
      <c r="NFR1" s="77"/>
      <c r="NFS1" s="77"/>
      <c r="NFT1" s="77"/>
      <c r="NFU1" s="77"/>
      <c r="NFV1" s="77"/>
      <c r="NFW1" s="77"/>
      <c r="NFX1" s="77"/>
      <c r="NFY1" s="77"/>
      <c r="NFZ1" s="77"/>
      <c r="NGA1" s="77"/>
      <c r="NGB1" s="77"/>
      <c r="NGC1" s="77" t="s">
        <v>5872</v>
      </c>
      <c r="NGD1" s="77"/>
      <c r="NGE1" s="77"/>
      <c r="NGF1" s="77"/>
      <c r="NGG1" s="77"/>
      <c r="NGH1" s="77"/>
      <c r="NGI1" s="77"/>
      <c r="NGJ1" s="77"/>
      <c r="NGK1" s="77"/>
      <c r="NGL1" s="77"/>
      <c r="NGM1" s="77"/>
      <c r="NGN1" s="77"/>
      <c r="NGO1" s="77"/>
      <c r="NGP1" s="77"/>
      <c r="NGQ1" s="77"/>
      <c r="NGR1" s="77"/>
      <c r="NGS1" s="77" t="s">
        <v>5872</v>
      </c>
      <c r="NGT1" s="77"/>
      <c r="NGU1" s="77"/>
      <c r="NGV1" s="77"/>
      <c r="NGW1" s="77"/>
      <c r="NGX1" s="77"/>
      <c r="NGY1" s="77"/>
      <c r="NGZ1" s="77"/>
      <c r="NHA1" s="77"/>
      <c r="NHB1" s="77"/>
      <c r="NHC1" s="77"/>
      <c r="NHD1" s="77"/>
      <c r="NHE1" s="77"/>
      <c r="NHF1" s="77"/>
      <c r="NHG1" s="77"/>
      <c r="NHH1" s="77"/>
      <c r="NHI1" s="77" t="s">
        <v>5872</v>
      </c>
      <c r="NHJ1" s="77"/>
      <c r="NHK1" s="77"/>
      <c r="NHL1" s="77"/>
      <c r="NHM1" s="77"/>
      <c r="NHN1" s="77"/>
      <c r="NHO1" s="77"/>
      <c r="NHP1" s="77"/>
      <c r="NHQ1" s="77"/>
      <c r="NHR1" s="77"/>
      <c r="NHS1" s="77"/>
      <c r="NHT1" s="77"/>
      <c r="NHU1" s="77"/>
      <c r="NHV1" s="77"/>
      <c r="NHW1" s="77"/>
      <c r="NHX1" s="77"/>
      <c r="NHY1" s="77" t="s">
        <v>5872</v>
      </c>
      <c r="NHZ1" s="77"/>
      <c r="NIA1" s="77"/>
      <c r="NIB1" s="77"/>
      <c r="NIC1" s="77"/>
      <c r="NID1" s="77"/>
      <c r="NIE1" s="77"/>
      <c r="NIF1" s="77"/>
      <c r="NIG1" s="77"/>
      <c r="NIH1" s="77"/>
      <c r="NII1" s="77"/>
      <c r="NIJ1" s="77"/>
      <c r="NIK1" s="77"/>
      <c r="NIL1" s="77"/>
      <c r="NIM1" s="77"/>
      <c r="NIN1" s="77"/>
      <c r="NIO1" s="77" t="s">
        <v>5872</v>
      </c>
      <c r="NIP1" s="77"/>
      <c r="NIQ1" s="77"/>
      <c r="NIR1" s="77"/>
      <c r="NIS1" s="77"/>
      <c r="NIT1" s="77"/>
      <c r="NIU1" s="77"/>
      <c r="NIV1" s="77"/>
      <c r="NIW1" s="77"/>
      <c r="NIX1" s="77"/>
      <c r="NIY1" s="77"/>
      <c r="NIZ1" s="77"/>
      <c r="NJA1" s="77"/>
      <c r="NJB1" s="77"/>
      <c r="NJC1" s="77"/>
      <c r="NJD1" s="77"/>
      <c r="NJE1" s="77" t="s">
        <v>5872</v>
      </c>
      <c r="NJF1" s="77"/>
      <c r="NJG1" s="77"/>
      <c r="NJH1" s="77"/>
      <c r="NJI1" s="77"/>
      <c r="NJJ1" s="77"/>
      <c r="NJK1" s="77"/>
      <c r="NJL1" s="77"/>
      <c r="NJM1" s="77"/>
      <c r="NJN1" s="77"/>
      <c r="NJO1" s="77"/>
      <c r="NJP1" s="77"/>
      <c r="NJQ1" s="77"/>
      <c r="NJR1" s="77"/>
      <c r="NJS1" s="77"/>
      <c r="NJT1" s="77"/>
      <c r="NJU1" s="77" t="s">
        <v>5872</v>
      </c>
      <c r="NJV1" s="77"/>
      <c r="NJW1" s="77"/>
      <c r="NJX1" s="77"/>
      <c r="NJY1" s="77"/>
      <c r="NJZ1" s="77"/>
      <c r="NKA1" s="77"/>
      <c r="NKB1" s="77"/>
      <c r="NKC1" s="77"/>
      <c r="NKD1" s="77"/>
      <c r="NKE1" s="77"/>
      <c r="NKF1" s="77"/>
      <c r="NKG1" s="77"/>
      <c r="NKH1" s="77"/>
      <c r="NKI1" s="77"/>
      <c r="NKJ1" s="77"/>
      <c r="NKK1" s="77" t="s">
        <v>5872</v>
      </c>
      <c r="NKL1" s="77"/>
      <c r="NKM1" s="77"/>
      <c r="NKN1" s="77"/>
      <c r="NKO1" s="77"/>
      <c r="NKP1" s="77"/>
      <c r="NKQ1" s="77"/>
      <c r="NKR1" s="77"/>
      <c r="NKS1" s="77"/>
      <c r="NKT1" s="77"/>
      <c r="NKU1" s="77"/>
      <c r="NKV1" s="77"/>
      <c r="NKW1" s="77"/>
      <c r="NKX1" s="77"/>
      <c r="NKY1" s="77"/>
      <c r="NKZ1" s="77"/>
      <c r="NLA1" s="77" t="s">
        <v>5872</v>
      </c>
      <c r="NLB1" s="77"/>
      <c r="NLC1" s="77"/>
      <c r="NLD1" s="77"/>
      <c r="NLE1" s="77"/>
      <c r="NLF1" s="77"/>
      <c r="NLG1" s="77"/>
      <c r="NLH1" s="77"/>
      <c r="NLI1" s="77"/>
      <c r="NLJ1" s="77"/>
      <c r="NLK1" s="77"/>
      <c r="NLL1" s="77"/>
      <c r="NLM1" s="77"/>
      <c r="NLN1" s="77"/>
      <c r="NLO1" s="77"/>
      <c r="NLP1" s="77"/>
      <c r="NLQ1" s="77" t="s">
        <v>5872</v>
      </c>
      <c r="NLR1" s="77"/>
      <c r="NLS1" s="77"/>
      <c r="NLT1" s="77"/>
      <c r="NLU1" s="77"/>
      <c r="NLV1" s="77"/>
      <c r="NLW1" s="77"/>
      <c r="NLX1" s="77"/>
      <c r="NLY1" s="77"/>
      <c r="NLZ1" s="77"/>
      <c r="NMA1" s="77"/>
      <c r="NMB1" s="77"/>
      <c r="NMC1" s="77"/>
      <c r="NMD1" s="77"/>
      <c r="NME1" s="77"/>
      <c r="NMF1" s="77"/>
      <c r="NMG1" s="77" t="s">
        <v>5872</v>
      </c>
      <c r="NMH1" s="77"/>
      <c r="NMI1" s="77"/>
      <c r="NMJ1" s="77"/>
      <c r="NMK1" s="77"/>
      <c r="NML1" s="77"/>
      <c r="NMM1" s="77"/>
      <c r="NMN1" s="77"/>
      <c r="NMO1" s="77"/>
      <c r="NMP1" s="77"/>
      <c r="NMQ1" s="77"/>
      <c r="NMR1" s="77"/>
      <c r="NMS1" s="77"/>
      <c r="NMT1" s="77"/>
      <c r="NMU1" s="77"/>
      <c r="NMV1" s="77"/>
      <c r="NMW1" s="77" t="s">
        <v>5872</v>
      </c>
      <c r="NMX1" s="77"/>
      <c r="NMY1" s="77"/>
      <c r="NMZ1" s="77"/>
      <c r="NNA1" s="77"/>
      <c r="NNB1" s="77"/>
      <c r="NNC1" s="77"/>
      <c r="NND1" s="77"/>
      <c r="NNE1" s="77"/>
      <c r="NNF1" s="77"/>
      <c r="NNG1" s="77"/>
      <c r="NNH1" s="77"/>
      <c r="NNI1" s="77"/>
      <c r="NNJ1" s="77"/>
      <c r="NNK1" s="77"/>
      <c r="NNL1" s="77"/>
      <c r="NNM1" s="77" t="s">
        <v>5872</v>
      </c>
      <c r="NNN1" s="77"/>
      <c r="NNO1" s="77"/>
      <c r="NNP1" s="77"/>
      <c r="NNQ1" s="77"/>
      <c r="NNR1" s="77"/>
      <c r="NNS1" s="77"/>
      <c r="NNT1" s="77"/>
      <c r="NNU1" s="77"/>
      <c r="NNV1" s="77"/>
      <c r="NNW1" s="77"/>
      <c r="NNX1" s="77"/>
      <c r="NNY1" s="77"/>
      <c r="NNZ1" s="77"/>
      <c r="NOA1" s="77"/>
      <c r="NOB1" s="77"/>
      <c r="NOC1" s="77" t="s">
        <v>5872</v>
      </c>
      <c r="NOD1" s="77"/>
      <c r="NOE1" s="77"/>
      <c r="NOF1" s="77"/>
      <c r="NOG1" s="77"/>
      <c r="NOH1" s="77"/>
      <c r="NOI1" s="77"/>
      <c r="NOJ1" s="77"/>
      <c r="NOK1" s="77"/>
      <c r="NOL1" s="77"/>
      <c r="NOM1" s="77"/>
      <c r="NON1" s="77"/>
      <c r="NOO1" s="77"/>
      <c r="NOP1" s="77"/>
      <c r="NOQ1" s="77"/>
      <c r="NOR1" s="77"/>
      <c r="NOS1" s="77" t="s">
        <v>5872</v>
      </c>
      <c r="NOT1" s="77"/>
      <c r="NOU1" s="77"/>
      <c r="NOV1" s="77"/>
      <c r="NOW1" s="77"/>
      <c r="NOX1" s="77"/>
      <c r="NOY1" s="77"/>
      <c r="NOZ1" s="77"/>
      <c r="NPA1" s="77"/>
      <c r="NPB1" s="77"/>
      <c r="NPC1" s="77"/>
      <c r="NPD1" s="77"/>
      <c r="NPE1" s="77"/>
      <c r="NPF1" s="77"/>
      <c r="NPG1" s="77"/>
      <c r="NPH1" s="77"/>
      <c r="NPI1" s="77" t="s">
        <v>5872</v>
      </c>
      <c r="NPJ1" s="77"/>
      <c r="NPK1" s="77"/>
      <c r="NPL1" s="77"/>
      <c r="NPM1" s="77"/>
      <c r="NPN1" s="77"/>
      <c r="NPO1" s="77"/>
      <c r="NPP1" s="77"/>
      <c r="NPQ1" s="77"/>
      <c r="NPR1" s="77"/>
      <c r="NPS1" s="77"/>
      <c r="NPT1" s="77"/>
      <c r="NPU1" s="77"/>
      <c r="NPV1" s="77"/>
      <c r="NPW1" s="77"/>
      <c r="NPX1" s="77"/>
      <c r="NPY1" s="77" t="s">
        <v>5872</v>
      </c>
      <c r="NPZ1" s="77"/>
      <c r="NQA1" s="77"/>
      <c r="NQB1" s="77"/>
      <c r="NQC1" s="77"/>
      <c r="NQD1" s="77"/>
      <c r="NQE1" s="77"/>
      <c r="NQF1" s="77"/>
      <c r="NQG1" s="77"/>
      <c r="NQH1" s="77"/>
      <c r="NQI1" s="77"/>
      <c r="NQJ1" s="77"/>
      <c r="NQK1" s="77"/>
      <c r="NQL1" s="77"/>
      <c r="NQM1" s="77"/>
      <c r="NQN1" s="77"/>
      <c r="NQO1" s="77" t="s">
        <v>5872</v>
      </c>
      <c r="NQP1" s="77"/>
      <c r="NQQ1" s="77"/>
      <c r="NQR1" s="77"/>
      <c r="NQS1" s="77"/>
      <c r="NQT1" s="77"/>
      <c r="NQU1" s="77"/>
      <c r="NQV1" s="77"/>
      <c r="NQW1" s="77"/>
      <c r="NQX1" s="77"/>
      <c r="NQY1" s="77"/>
      <c r="NQZ1" s="77"/>
      <c r="NRA1" s="77"/>
      <c r="NRB1" s="77"/>
      <c r="NRC1" s="77"/>
      <c r="NRD1" s="77"/>
      <c r="NRE1" s="77" t="s">
        <v>5872</v>
      </c>
      <c r="NRF1" s="77"/>
      <c r="NRG1" s="77"/>
      <c r="NRH1" s="77"/>
      <c r="NRI1" s="77"/>
      <c r="NRJ1" s="77"/>
      <c r="NRK1" s="77"/>
      <c r="NRL1" s="77"/>
      <c r="NRM1" s="77"/>
      <c r="NRN1" s="77"/>
      <c r="NRO1" s="77"/>
      <c r="NRP1" s="77"/>
      <c r="NRQ1" s="77"/>
      <c r="NRR1" s="77"/>
      <c r="NRS1" s="77"/>
      <c r="NRT1" s="77"/>
      <c r="NRU1" s="77" t="s">
        <v>5872</v>
      </c>
      <c r="NRV1" s="77"/>
      <c r="NRW1" s="77"/>
      <c r="NRX1" s="77"/>
      <c r="NRY1" s="77"/>
      <c r="NRZ1" s="77"/>
      <c r="NSA1" s="77"/>
      <c r="NSB1" s="77"/>
      <c r="NSC1" s="77"/>
      <c r="NSD1" s="77"/>
      <c r="NSE1" s="77"/>
      <c r="NSF1" s="77"/>
      <c r="NSG1" s="77"/>
      <c r="NSH1" s="77"/>
      <c r="NSI1" s="77"/>
      <c r="NSJ1" s="77"/>
      <c r="NSK1" s="77" t="s">
        <v>5872</v>
      </c>
      <c r="NSL1" s="77"/>
      <c r="NSM1" s="77"/>
      <c r="NSN1" s="77"/>
      <c r="NSO1" s="77"/>
      <c r="NSP1" s="77"/>
      <c r="NSQ1" s="77"/>
      <c r="NSR1" s="77"/>
      <c r="NSS1" s="77"/>
      <c r="NST1" s="77"/>
      <c r="NSU1" s="77"/>
      <c r="NSV1" s="77"/>
      <c r="NSW1" s="77"/>
      <c r="NSX1" s="77"/>
      <c r="NSY1" s="77"/>
      <c r="NSZ1" s="77"/>
      <c r="NTA1" s="77" t="s">
        <v>5872</v>
      </c>
      <c r="NTB1" s="77"/>
      <c r="NTC1" s="77"/>
      <c r="NTD1" s="77"/>
      <c r="NTE1" s="77"/>
      <c r="NTF1" s="77"/>
      <c r="NTG1" s="77"/>
      <c r="NTH1" s="77"/>
      <c r="NTI1" s="77"/>
      <c r="NTJ1" s="77"/>
      <c r="NTK1" s="77"/>
      <c r="NTL1" s="77"/>
      <c r="NTM1" s="77"/>
      <c r="NTN1" s="77"/>
      <c r="NTO1" s="77"/>
      <c r="NTP1" s="77"/>
      <c r="NTQ1" s="77" t="s">
        <v>5872</v>
      </c>
      <c r="NTR1" s="77"/>
      <c r="NTS1" s="77"/>
      <c r="NTT1" s="77"/>
      <c r="NTU1" s="77"/>
      <c r="NTV1" s="77"/>
      <c r="NTW1" s="77"/>
      <c r="NTX1" s="77"/>
      <c r="NTY1" s="77"/>
      <c r="NTZ1" s="77"/>
      <c r="NUA1" s="77"/>
      <c r="NUB1" s="77"/>
      <c r="NUC1" s="77"/>
      <c r="NUD1" s="77"/>
      <c r="NUE1" s="77"/>
      <c r="NUF1" s="77"/>
      <c r="NUG1" s="77" t="s">
        <v>5872</v>
      </c>
      <c r="NUH1" s="77"/>
      <c r="NUI1" s="77"/>
      <c r="NUJ1" s="77"/>
      <c r="NUK1" s="77"/>
      <c r="NUL1" s="77"/>
      <c r="NUM1" s="77"/>
      <c r="NUN1" s="77"/>
      <c r="NUO1" s="77"/>
      <c r="NUP1" s="77"/>
      <c r="NUQ1" s="77"/>
      <c r="NUR1" s="77"/>
      <c r="NUS1" s="77"/>
      <c r="NUT1" s="77"/>
      <c r="NUU1" s="77"/>
      <c r="NUV1" s="77"/>
      <c r="NUW1" s="77" t="s">
        <v>5872</v>
      </c>
      <c r="NUX1" s="77"/>
      <c r="NUY1" s="77"/>
      <c r="NUZ1" s="77"/>
      <c r="NVA1" s="77"/>
      <c r="NVB1" s="77"/>
      <c r="NVC1" s="77"/>
      <c r="NVD1" s="77"/>
      <c r="NVE1" s="77"/>
      <c r="NVF1" s="77"/>
      <c r="NVG1" s="77"/>
      <c r="NVH1" s="77"/>
      <c r="NVI1" s="77"/>
      <c r="NVJ1" s="77"/>
      <c r="NVK1" s="77"/>
      <c r="NVL1" s="77"/>
      <c r="NVM1" s="77" t="s">
        <v>5872</v>
      </c>
      <c r="NVN1" s="77"/>
      <c r="NVO1" s="77"/>
      <c r="NVP1" s="77"/>
      <c r="NVQ1" s="77"/>
      <c r="NVR1" s="77"/>
      <c r="NVS1" s="77"/>
      <c r="NVT1" s="77"/>
      <c r="NVU1" s="77"/>
      <c r="NVV1" s="77"/>
      <c r="NVW1" s="77"/>
      <c r="NVX1" s="77"/>
      <c r="NVY1" s="77"/>
      <c r="NVZ1" s="77"/>
      <c r="NWA1" s="77"/>
      <c r="NWB1" s="77"/>
      <c r="NWC1" s="77" t="s">
        <v>5872</v>
      </c>
      <c r="NWD1" s="77"/>
      <c r="NWE1" s="77"/>
      <c r="NWF1" s="77"/>
      <c r="NWG1" s="77"/>
      <c r="NWH1" s="77"/>
      <c r="NWI1" s="77"/>
      <c r="NWJ1" s="77"/>
      <c r="NWK1" s="77"/>
      <c r="NWL1" s="77"/>
      <c r="NWM1" s="77"/>
      <c r="NWN1" s="77"/>
      <c r="NWO1" s="77"/>
      <c r="NWP1" s="77"/>
      <c r="NWQ1" s="77"/>
      <c r="NWR1" s="77"/>
      <c r="NWS1" s="77" t="s">
        <v>5872</v>
      </c>
      <c r="NWT1" s="77"/>
      <c r="NWU1" s="77"/>
      <c r="NWV1" s="77"/>
      <c r="NWW1" s="77"/>
      <c r="NWX1" s="77"/>
      <c r="NWY1" s="77"/>
      <c r="NWZ1" s="77"/>
      <c r="NXA1" s="77"/>
      <c r="NXB1" s="77"/>
      <c r="NXC1" s="77"/>
      <c r="NXD1" s="77"/>
      <c r="NXE1" s="77"/>
      <c r="NXF1" s="77"/>
      <c r="NXG1" s="77"/>
      <c r="NXH1" s="77"/>
      <c r="NXI1" s="77" t="s">
        <v>5872</v>
      </c>
      <c r="NXJ1" s="77"/>
      <c r="NXK1" s="77"/>
      <c r="NXL1" s="77"/>
      <c r="NXM1" s="77"/>
      <c r="NXN1" s="77"/>
      <c r="NXO1" s="77"/>
      <c r="NXP1" s="77"/>
      <c r="NXQ1" s="77"/>
      <c r="NXR1" s="77"/>
      <c r="NXS1" s="77"/>
      <c r="NXT1" s="77"/>
      <c r="NXU1" s="77"/>
      <c r="NXV1" s="77"/>
      <c r="NXW1" s="77"/>
      <c r="NXX1" s="77"/>
      <c r="NXY1" s="77" t="s">
        <v>5872</v>
      </c>
      <c r="NXZ1" s="77"/>
      <c r="NYA1" s="77"/>
      <c r="NYB1" s="77"/>
      <c r="NYC1" s="77"/>
      <c r="NYD1" s="77"/>
      <c r="NYE1" s="77"/>
      <c r="NYF1" s="77"/>
      <c r="NYG1" s="77"/>
      <c r="NYH1" s="77"/>
      <c r="NYI1" s="77"/>
      <c r="NYJ1" s="77"/>
      <c r="NYK1" s="77"/>
      <c r="NYL1" s="77"/>
      <c r="NYM1" s="77"/>
      <c r="NYN1" s="77"/>
      <c r="NYO1" s="77" t="s">
        <v>5872</v>
      </c>
      <c r="NYP1" s="77"/>
      <c r="NYQ1" s="77"/>
      <c r="NYR1" s="77"/>
      <c r="NYS1" s="77"/>
      <c r="NYT1" s="77"/>
      <c r="NYU1" s="77"/>
      <c r="NYV1" s="77"/>
      <c r="NYW1" s="77"/>
      <c r="NYX1" s="77"/>
      <c r="NYY1" s="77"/>
      <c r="NYZ1" s="77"/>
      <c r="NZA1" s="77"/>
      <c r="NZB1" s="77"/>
      <c r="NZC1" s="77"/>
      <c r="NZD1" s="77"/>
      <c r="NZE1" s="77" t="s">
        <v>5872</v>
      </c>
      <c r="NZF1" s="77"/>
      <c r="NZG1" s="77"/>
      <c r="NZH1" s="77"/>
      <c r="NZI1" s="77"/>
      <c r="NZJ1" s="77"/>
      <c r="NZK1" s="77"/>
      <c r="NZL1" s="77"/>
      <c r="NZM1" s="77"/>
      <c r="NZN1" s="77"/>
      <c r="NZO1" s="77"/>
      <c r="NZP1" s="77"/>
      <c r="NZQ1" s="77"/>
      <c r="NZR1" s="77"/>
      <c r="NZS1" s="77"/>
      <c r="NZT1" s="77"/>
      <c r="NZU1" s="77" t="s">
        <v>5872</v>
      </c>
      <c r="NZV1" s="77"/>
      <c r="NZW1" s="77"/>
      <c r="NZX1" s="77"/>
      <c r="NZY1" s="77"/>
      <c r="NZZ1" s="77"/>
      <c r="OAA1" s="77"/>
      <c r="OAB1" s="77"/>
      <c r="OAC1" s="77"/>
      <c r="OAD1" s="77"/>
      <c r="OAE1" s="77"/>
      <c r="OAF1" s="77"/>
      <c r="OAG1" s="77"/>
      <c r="OAH1" s="77"/>
      <c r="OAI1" s="77"/>
      <c r="OAJ1" s="77"/>
      <c r="OAK1" s="77" t="s">
        <v>5872</v>
      </c>
      <c r="OAL1" s="77"/>
      <c r="OAM1" s="77"/>
      <c r="OAN1" s="77"/>
      <c r="OAO1" s="77"/>
      <c r="OAP1" s="77"/>
      <c r="OAQ1" s="77"/>
      <c r="OAR1" s="77"/>
      <c r="OAS1" s="77"/>
      <c r="OAT1" s="77"/>
      <c r="OAU1" s="77"/>
      <c r="OAV1" s="77"/>
      <c r="OAW1" s="77"/>
      <c r="OAX1" s="77"/>
      <c r="OAY1" s="77"/>
      <c r="OAZ1" s="77"/>
      <c r="OBA1" s="77" t="s">
        <v>5872</v>
      </c>
      <c r="OBB1" s="77"/>
      <c r="OBC1" s="77"/>
      <c r="OBD1" s="77"/>
      <c r="OBE1" s="77"/>
      <c r="OBF1" s="77"/>
      <c r="OBG1" s="77"/>
      <c r="OBH1" s="77"/>
      <c r="OBI1" s="77"/>
      <c r="OBJ1" s="77"/>
      <c r="OBK1" s="77"/>
      <c r="OBL1" s="77"/>
      <c r="OBM1" s="77"/>
      <c r="OBN1" s="77"/>
      <c r="OBO1" s="77"/>
      <c r="OBP1" s="77"/>
      <c r="OBQ1" s="77" t="s">
        <v>5872</v>
      </c>
      <c r="OBR1" s="77"/>
      <c r="OBS1" s="77"/>
      <c r="OBT1" s="77"/>
      <c r="OBU1" s="77"/>
      <c r="OBV1" s="77"/>
      <c r="OBW1" s="77"/>
      <c r="OBX1" s="77"/>
      <c r="OBY1" s="77"/>
      <c r="OBZ1" s="77"/>
      <c r="OCA1" s="77"/>
      <c r="OCB1" s="77"/>
      <c r="OCC1" s="77"/>
      <c r="OCD1" s="77"/>
      <c r="OCE1" s="77"/>
      <c r="OCF1" s="77"/>
      <c r="OCG1" s="77" t="s">
        <v>5872</v>
      </c>
      <c r="OCH1" s="77"/>
      <c r="OCI1" s="77"/>
      <c r="OCJ1" s="77"/>
      <c r="OCK1" s="77"/>
      <c r="OCL1" s="77"/>
      <c r="OCM1" s="77"/>
      <c r="OCN1" s="77"/>
      <c r="OCO1" s="77"/>
      <c r="OCP1" s="77"/>
      <c r="OCQ1" s="77"/>
      <c r="OCR1" s="77"/>
      <c r="OCS1" s="77"/>
      <c r="OCT1" s="77"/>
      <c r="OCU1" s="77"/>
      <c r="OCV1" s="77"/>
      <c r="OCW1" s="77" t="s">
        <v>5872</v>
      </c>
      <c r="OCX1" s="77"/>
      <c r="OCY1" s="77"/>
      <c r="OCZ1" s="77"/>
      <c r="ODA1" s="77"/>
      <c r="ODB1" s="77"/>
      <c r="ODC1" s="77"/>
      <c r="ODD1" s="77"/>
      <c r="ODE1" s="77"/>
      <c r="ODF1" s="77"/>
      <c r="ODG1" s="77"/>
      <c r="ODH1" s="77"/>
      <c r="ODI1" s="77"/>
      <c r="ODJ1" s="77"/>
      <c r="ODK1" s="77"/>
      <c r="ODL1" s="77"/>
      <c r="ODM1" s="77" t="s">
        <v>5872</v>
      </c>
      <c r="ODN1" s="77"/>
      <c r="ODO1" s="77"/>
      <c r="ODP1" s="77"/>
      <c r="ODQ1" s="77"/>
      <c r="ODR1" s="77"/>
      <c r="ODS1" s="77"/>
      <c r="ODT1" s="77"/>
      <c r="ODU1" s="77"/>
      <c r="ODV1" s="77"/>
      <c r="ODW1" s="77"/>
      <c r="ODX1" s="77"/>
      <c r="ODY1" s="77"/>
      <c r="ODZ1" s="77"/>
      <c r="OEA1" s="77"/>
      <c r="OEB1" s="77"/>
      <c r="OEC1" s="77" t="s">
        <v>5872</v>
      </c>
      <c r="OED1" s="77"/>
      <c r="OEE1" s="77"/>
      <c r="OEF1" s="77"/>
      <c r="OEG1" s="77"/>
      <c r="OEH1" s="77"/>
      <c r="OEI1" s="77"/>
      <c r="OEJ1" s="77"/>
      <c r="OEK1" s="77"/>
      <c r="OEL1" s="77"/>
      <c r="OEM1" s="77"/>
      <c r="OEN1" s="77"/>
      <c r="OEO1" s="77"/>
      <c r="OEP1" s="77"/>
      <c r="OEQ1" s="77"/>
      <c r="OER1" s="77"/>
      <c r="OES1" s="77" t="s">
        <v>5872</v>
      </c>
      <c r="OET1" s="77"/>
      <c r="OEU1" s="77"/>
      <c r="OEV1" s="77"/>
      <c r="OEW1" s="77"/>
      <c r="OEX1" s="77"/>
      <c r="OEY1" s="77"/>
      <c r="OEZ1" s="77"/>
      <c r="OFA1" s="77"/>
      <c r="OFB1" s="77"/>
      <c r="OFC1" s="77"/>
      <c r="OFD1" s="77"/>
      <c r="OFE1" s="77"/>
      <c r="OFF1" s="77"/>
      <c r="OFG1" s="77"/>
      <c r="OFH1" s="77"/>
      <c r="OFI1" s="77" t="s">
        <v>5872</v>
      </c>
      <c r="OFJ1" s="77"/>
      <c r="OFK1" s="77"/>
      <c r="OFL1" s="77"/>
      <c r="OFM1" s="77"/>
      <c r="OFN1" s="77"/>
      <c r="OFO1" s="77"/>
      <c r="OFP1" s="77"/>
      <c r="OFQ1" s="77"/>
      <c r="OFR1" s="77"/>
      <c r="OFS1" s="77"/>
      <c r="OFT1" s="77"/>
      <c r="OFU1" s="77"/>
      <c r="OFV1" s="77"/>
      <c r="OFW1" s="77"/>
      <c r="OFX1" s="77"/>
      <c r="OFY1" s="77" t="s">
        <v>5872</v>
      </c>
      <c r="OFZ1" s="77"/>
      <c r="OGA1" s="77"/>
      <c r="OGB1" s="77"/>
      <c r="OGC1" s="77"/>
      <c r="OGD1" s="77"/>
      <c r="OGE1" s="77"/>
      <c r="OGF1" s="77"/>
      <c r="OGG1" s="77"/>
      <c r="OGH1" s="77"/>
      <c r="OGI1" s="77"/>
      <c r="OGJ1" s="77"/>
      <c r="OGK1" s="77"/>
      <c r="OGL1" s="77"/>
      <c r="OGM1" s="77"/>
      <c r="OGN1" s="77"/>
      <c r="OGO1" s="77" t="s">
        <v>5872</v>
      </c>
      <c r="OGP1" s="77"/>
      <c r="OGQ1" s="77"/>
      <c r="OGR1" s="77"/>
      <c r="OGS1" s="77"/>
      <c r="OGT1" s="77"/>
      <c r="OGU1" s="77"/>
      <c r="OGV1" s="77"/>
      <c r="OGW1" s="77"/>
      <c r="OGX1" s="77"/>
      <c r="OGY1" s="77"/>
      <c r="OGZ1" s="77"/>
      <c r="OHA1" s="77"/>
      <c r="OHB1" s="77"/>
      <c r="OHC1" s="77"/>
      <c r="OHD1" s="77"/>
      <c r="OHE1" s="77" t="s">
        <v>5872</v>
      </c>
      <c r="OHF1" s="77"/>
      <c r="OHG1" s="77"/>
      <c r="OHH1" s="77"/>
      <c r="OHI1" s="77"/>
      <c r="OHJ1" s="77"/>
      <c r="OHK1" s="77"/>
      <c r="OHL1" s="77"/>
      <c r="OHM1" s="77"/>
      <c r="OHN1" s="77"/>
      <c r="OHO1" s="77"/>
      <c r="OHP1" s="77"/>
      <c r="OHQ1" s="77"/>
      <c r="OHR1" s="77"/>
      <c r="OHS1" s="77"/>
      <c r="OHT1" s="77"/>
      <c r="OHU1" s="77" t="s">
        <v>5872</v>
      </c>
      <c r="OHV1" s="77"/>
      <c r="OHW1" s="77"/>
      <c r="OHX1" s="77"/>
      <c r="OHY1" s="77"/>
      <c r="OHZ1" s="77"/>
      <c r="OIA1" s="77"/>
      <c r="OIB1" s="77"/>
      <c r="OIC1" s="77"/>
      <c r="OID1" s="77"/>
      <c r="OIE1" s="77"/>
      <c r="OIF1" s="77"/>
      <c r="OIG1" s="77"/>
      <c r="OIH1" s="77"/>
      <c r="OII1" s="77"/>
      <c r="OIJ1" s="77"/>
      <c r="OIK1" s="77" t="s">
        <v>5872</v>
      </c>
      <c r="OIL1" s="77"/>
      <c r="OIM1" s="77"/>
      <c r="OIN1" s="77"/>
      <c r="OIO1" s="77"/>
      <c r="OIP1" s="77"/>
      <c r="OIQ1" s="77"/>
      <c r="OIR1" s="77"/>
      <c r="OIS1" s="77"/>
      <c r="OIT1" s="77"/>
      <c r="OIU1" s="77"/>
      <c r="OIV1" s="77"/>
      <c r="OIW1" s="77"/>
      <c r="OIX1" s="77"/>
      <c r="OIY1" s="77"/>
      <c r="OIZ1" s="77"/>
      <c r="OJA1" s="77" t="s">
        <v>5872</v>
      </c>
      <c r="OJB1" s="77"/>
      <c r="OJC1" s="77"/>
      <c r="OJD1" s="77"/>
      <c r="OJE1" s="77"/>
      <c r="OJF1" s="77"/>
      <c r="OJG1" s="77"/>
      <c r="OJH1" s="77"/>
      <c r="OJI1" s="77"/>
      <c r="OJJ1" s="77"/>
      <c r="OJK1" s="77"/>
      <c r="OJL1" s="77"/>
      <c r="OJM1" s="77"/>
      <c r="OJN1" s="77"/>
      <c r="OJO1" s="77"/>
      <c r="OJP1" s="77"/>
      <c r="OJQ1" s="77" t="s">
        <v>5872</v>
      </c>
      <c r="OJR1" s="77"/>
      <c r="OJS1" s="77"/>
      <c r="OJT1" s="77"/>
      <c r="OJU1" s="77"/>
      <c r="OJV1" s="77"/>
      <c r="OJW1" s="77"/>
      <c r="OJX1" s="77"/>
      <c r="OJY1" s="77"/>
      <c r="OJZ1" s="77"/>
      <c r="OKA1" s="77"/>
      <c r="OKB1" s="77"/>
      <c r="OKC1" s="77"/>
      <c r="OKD1" s="77"/>
      <c r="OKE1" s="77"/>
      <c r="OKF1" s="77"/>
      <c r="OKG1" s="77" t="s">
        <v>5872</v>
      </c>
      <c r="OKH1" s="77"/>
      <c r="OKI1" s="77"/>
      <c r="OKJ1" s="77"/>
      <c r="OKK1" s="77"/>
      <c r="OKL1" s="77"/>
      <c r="OKM1" s="77"/>
      <c r="OKN1" s="77"/>
      <c r="OKO1" s="77"/>
      <c r="OKP1" s="77"/>
      <c r="OKQ1" s="77"/>
      <c r="OKR1" s="77"/>
      <c r="OKS1" s="77"/>
      <c r="OKT1" s="77"/>
      <c r="OKU1" s="77"/>
      <c r="OKV1" s="77"/>
      <c r="OKW1" s="77" t="s">
        <v>5872</v>
      </c>
      <c r="OKX1" s="77"/>
      <c r="OKY1" s="77"/>
      <c r="OKZ1" s="77"/>
      <c r="OLA1" s="77"/>
      <c r="OLB1" s="77"/>
      <c r="OLC1" s="77"/>
      <c r="OLD1" s="77"/>
      <c r="OLE1" s="77"/>
      <c r="OLF1" s="77"/>
      <c r="OLG1" s="77"/>
      <c r="OLH1" s="77"/>
      <c r="OLI1" s="77"/>
      <c r="OLJ1" s="77"/>
      <c r="OLK1" s="77"/>
      <c r="OLL1" s="77"/>
      <c r="OLM1" s="77" t="s">
        <v>5872</v>
      </c>
      <c r="OLN1" s="77"/>
      <c r="OLO1" s="77"/>
      <c r="OLP1" s="77"/>
      <c r="OLQ1" s="77"/>
      <c r="OLR1" s="77"/>
      <c r="OLS1" s="77"/>
      <c r="OLT1" s="77"/>
      <c r="OLU1" s="77"/>
      <c r="OLV1" s="77"/>
      <c r="OLW1" s="77"/>
      <c r="OLX1" s="77"/>
      <c r="OLY1" s="77"/>
      <c r="OLZ1" s="77"/>
      <c r="OMA1" s="77"/>
      <c r="OMB1" s="77"/>
      <c r="OMC1" s="77" t="s">
        <v>5872</v>
      </c>
      <c r="OMD1" s="77"/>
      <c r="OME1" s="77"/>
      <c r="OMF1" s="77"/>
      <c r="OMG1" s="77"/>
      <c r="OMH1" s="77"/>
      <c r="OMI1" s="77"/>
      <c r="OMJ1" s="77"/>
      <c r="OMK1" s="77"/>
      <c r="OML1" s="77"/>
      <c r="OMM1" s="77"/>
      <c r="OMN1" s="77"/>
      <c r="OMO1" s="77"/>
      <c r="OMP1" s="77"/>
      <c r="OMQ1" s="77"/>
      <c r="OMR1" s="77"/>
      <c r="OMS1" s="77" t="s">
        <v>5872</v>
      </c>
      <c r="OMT1" s="77"/>
      <c r="OMU1" s="77"/>
      <c r="OMV1" s="77"/>
      <c r="OMW1" s="77"/>
      <c r="OMX1" s="77"/>
      <c r="OMY1" s="77"/>
      <c r="OMZ1" s="77"/>
      <c r="ONA1" s="77"/>
      <c r="ONB1" s="77"/>
      <c r="ONC1" s="77"/>
      <c r="OND1" s="77"/>
      <c r="ONE1" s="77"/>
      <c r="ONF1" s="77"/>
      <c r="ONG1" s="77"/>
      <c r="ONH1" s="77"/>
      <c r="ONI1" s="77" t="s">
        <v>5872</v>
      </c>
      <c r="ONJ1" s="77"/>
      <c r="ONK1" s="77"/>
      <c r="ONL1" s="77"/>
      <c r="ONM1" s="77"/>
      <c r="ONN1" s="77"/>
      <c r="ONO1" s="77"/>
      <c r="ONP1" s="77"/>
      <c r="ONQ1" s="77"/>
      <c r="ONR1" s="77"/>
      <c r="ONS1" s="77"/>
      <c r="ONT1" s="77"/>
      <c r="ONU1" s="77"/>
      <c r="ONV1" s="77"/>
      <c r="ONW1" s="77"/>
      <c r="ONX1" s="77"/>
      <c r="ONY1" s="77" t="s">
        <v>5872</v>
      </c>
      <c r="ONZ1" s="77"/>
      <c r="OOA1" s="77"/>
      <c r="OOB1" s="77"/>
      <c r="OOC1" s="77"/>
      <c r="OOD1" s="77"/>
      <c r="OOE1" s="77"/>
      <c r="OOF1" s="77"/>
      <c r="OOG1" s="77"/>
      <c r="OOH1" s="77"/>
      <c r="OOI1" s="77"/>
      <c r="OOJ1" s="77"/>
      <c r="OOK1" s="77"/>
      <c r="OOL1" s="77"/>
      <c r="OOM1" s="77"/>
      <c r="OON1" s="77"/>
      <c r="OOO1" s="77" t="s">
        <v>5872</v>
      </c>
      <c r="OOP1" s="77"/>
      <c r="OOQ1" s="77"/>
      <c r="OOR1" s="77"/>
      <c r="OOS1" s="77"/>
      <c r="OOT1" s="77"/>
      <c r="OOU1" s="77"/>
      <c r="OOV1" s="77"/>
      <c r="OOW1" s="77"/>
      <c r="OOX1" s="77"/>
      <c r="OOY1" s="77"/>
      <c r="OOZ1" s="77"/>
      <c r="OPA1" s="77"/>
      <c r="OPB1" s="77"/>
      <c r="OPC1" s="77"/>
      <c r="OPD1" s="77"/>
      <c r="OPE1" s="77" t="s">
        <v>5872</v>
      </c>
      <c r="OPF1" s="77"/>
      <c r="OPG1" s="77"/>
      <c r="OPH1" s="77"/>
      <c r="OPI1" s="77"/>
      <c r="OPJ1" s="77"/>
      <c r="OPK1" s="77"/>
      <c r="OPL1" s="77"/>
      <c r="OPM1" s="77"/>
      <c r="OPN1" s="77"/>
      <c r="OPO1" s="77"/>
      <c r="OPP1" s="77"/>
      <c r="OPQ1" s="77"/>
      <c r="OPR1" s="77"/>
      <c r="OPS1" s="77"/>
      <c r="OPT1" s="77"/>
      <c r="OPU1" s="77" t="s">
        <v>5872</v>
      </c>
      <c r="OPV1" s="77"/>
      <c r="OPW1" s="77"/>
      <c r="OPX1" s="77"/>
      <c r="OPY1" s="77"/>
      <c r="OPZ1" s="77"/>
      <c r="OQA1" s="77"/>
      <c r="OQB1" s="77"/>
      <c r="OQC1" s="77"/>
      <c r="OQD1" s="77"/>
      <c r="OQE1" s="77"/>
      <c r="OQF1" s="77"/>
      <c r="OQG1" s="77"/>
      <c r="OQH1" s="77"/>
      <c r="OQI1" s="77"/>
      <c r="OQJ1" s="77"/>
      <c r="OQK1" s="77" t="s">
        <v>5872</v>
      </c>
      <c r="OQL1" s="77"/>
      <c r="OQM1" s="77"/>
      <c r="OQN1" s="77"/>
      <c r="OQO1" s="77"/>
      <c r="OQP1" s="77"/>
      <c r="OQQ1" s="77"/>
      <c r="OQR1" s="77"/>
      <c r="OQS1" s="77"/>
      <c r="OQT1" s="77"/>
      <c r="OQU1" s="77"/>
      <c r="OQV1" s="77"/>
      <c r="OQW1" s="77"/>
      <c r="OQX1" s="77"/>
      <c r="OQY1" s="77"/>
      <c r="OQZ1" s="77"/>
      <c r="ORA1" s="77" t="s">
        <v>5872</v>
      </c>
      <c r="ORB1" s="77"/>
      <c r="ORC1" s="77"/>
      <c r="ORD1" s="77"/>
      <c r="ORE1" s="77"/>
      <c r="ORF1" s="77"/>
      <c r="ORG1" s="77"/>
      <c r="ORH1" s="77"/>
      <c r="ORI1" s="77"/>
      <c r="ORJ1" s="77"/>
      <c r="ORK1" s="77"/>
      <c r="ORL1" s="77"/>
      <c r="ORM1" s="77"/>
      <c r="ORN1" s="77"/>
      <c r="ORO1" s="77"/>
      <c r="ORP1" s="77"/>
      <c r="ORQ1" s="77" t="s">
        <v>5872</v>
      </c>
      <c r="ORR1" s="77"/>
      <c r="ORS1" s="77"/>
      <c r="ORT1" s="77"/>
      <c r="ORU1" s="77"/>
      <c r="ORV1" s="77"/>
      <c r="ORW1" s="77"/>
      <c r="ORX1" s="77"/>
      <c r="ORY1" s="77"/>
      <c r="ORZ1" s="77"/>
      <c r="OSA1" s="77"/>
      <c r="OSB1" s="77"/>
      <c r="OSC1" s="77"/>
      <c r="OSD1" s="77"/>
      <c r="OSE1" s="77"/>
      <c r="OSF1" s="77"/>
      <c r="OSG1" s="77" t="s">
        <v>5872</v>
      </c>
      <c r="OSH1" s="77"/>
      <c r="OSI1" s="77"/>
      <c r="OSJ1" s="77"/>
      <c r="OSK1" s="77"/>
      <c r="OSL1" s="77"/>
      <c r="OSM1" s="77"/>
      <c r="OSN1" s="77"/>
      <c r="OSO1" s="77"/>
      <c r="OSP1" s="77"/>
      <c r="OSQ1" s="77"/>
      <c r="OSR1" s="77"/>
      <c r="OSS1" s="77"/>
      <c r="OST1" s="77"/>
      <c r="OSU1" s="77"/>
      <c r="OSV1" s="77"/>
      <c r="OSW1" s="77" t="s">
        <v>5872</v>
      </c>
      <c r="OSX1" s="77"/>
      <c r="OSY1" s="77"/>
      <c r="OSZ1" s="77"/>
      <c r="OTA1" s="77"/>
      <c r="OTB1" s="77"/>
      <c r="OTC1" s="77"/>
      <c r="OTD1" s="77"/>
      <c r="OTE1" s="77"/>
      <c r="OTF1" s="77"/>
      <c r="OTG1" s="77"/>
      <c r="OTH1" s="77"/>
      <c r="OTI1" s="77"/>
      <c r="OTJ1" s="77"/>
      <c r="OTK1" s="77"/>
      <c r="OTL1" s="77"/>
      <c r="OTM1" s="77" t="s">
        <v>5872</v>
      </c>
      <c r="OTN1" s="77"/>
      <c r="OTO1" s="77"/>
      <c r="OTP1" s="77"/>
      <c r="OTQ1" s="77"/>
      <c r="OTR1" s="77"/>
      <c r="OTS1" s="77"/>
      <c r="OTT1" s="77"/>
      <c r="OTU1" s="77"/>
      <c r="OTV1" s="77"/>
      <c r="OTW1" s="77"/>
      <c r="OTX1" s="77"/>
      <c r="OTY1" s="77"/>
      <c r="OTZ1" s="77"/>
      <c r="OUA1" s="77"/>
      <c r="OUB1" s="77"/>
      <c r="OUC1" s="77" t="s">
        <v>5872</v>
      </c>
      <c r="OUD1" s="77"/>
      <c r="OUE1" s="77"/>
      <c r="OUF1" s="77"/>
      <c r="OUG1" s="77"/>
      <c r="OUH1" s="77"/>
      <c r="OUI1" s="77"/>
      <c r="OUJ1" s="77"/>
      <c r="OUK1" s="77"/>
      <c r="OUL1" s="77"/>
      <c r="OUM1" s="77"/>
      <c r="OUN1" s="77"/>
      <c r="OUO1" s="77"/>
      <c r="OUP1" s="77"/>
      <c r="OUQ1" s="77"/>
      <c r="OUR1" s="77"/>
      <c r="OUS1" s="77" t="s">
        <v>5872</v>
      </c>
      <c r="OUT1" s="77"/>
      <c r="OUU1" s="77"/>
      <c r="OUV1" s="77"/>
      <c r="OUW1" s="77"/>
      <c r="OUX1" s="77"/>
      <c r="OUY1" s="77"/>
      <c r="OUZ1" s="77"/>
      <c r="OVA1" s="77"/>
      <c r="OVB1" s="77"/>
      <c r="OVC1" s="77"/>
      <c r="OVD1" s="77"/>
      <c r="OVE1" s="77"/>
      <c r="OVF1" s="77"/>
      <c r="OVG1" s="77"/>
      <c r="OVH1" s="77"/>
      <c r="OVI1" s="77" t="s">
        <v>5872</v>
      </c>
      <c r="OVJ1" s="77"/>
      <c r="OVK1" s="77"/>
      <c r="OVL1" s="77"/>
      <c r="OVM1" s="77"/>
      <c r="OVN1" s="77"/>
      <c r="OVO1" s="77"/>
      <c r="OVP1" s="77"/>
      <c r="OVQ1" s="77"/>
      <c r="OVR1" s="77"/>
      <c r="OVS1" s="77"/>
      <c r="OVT1" s="77"/>
      <c r="OVU1" s="77"/>
      <c r="OVV1" s="77"/>
      <c r="OVW1" s="77"/>
      <c r="OVX1" s="77"/>
      <c r="OVY1" s="77" t="s">
        <v>5872</v>
      </c>
      <c r="OVZ1" s="77"/>
      <c r="OWA1" s="77"/>
      <c r="OWB1" s="77"/>
      <c r="OWC1" s="77"/>
      <c r="OWD1" s="77"/>
      <c r="OWE1" s="77"/>
      <c r="OWF1" s="77"/>
      <c r="OWG1" s="77"/>
      <c r="OWH1" s="77"/>
      <c r="OWI1" s="77"/>
      <c r="OWJ1" s="77"/>
      <c r="OWK1" s="77"/>
      <c r="OWL1" s="77"/>
      <c r="OWM1" s="77"/>
      <c r="OWN1" s="77"/>
      <c r="OWO1" s="77" t="s">
        <v>5872</v>
      </c>
      <c r="OWP1" s="77"/>
      <c r="OWQ1" s="77"/>
      <c r="OWR1" s="77"/>
      <c r="OWS1" s="77"/>
      <c r="OWT1" s="77"/>
      <c r="OWU1" s="77"/>
      <c r="OWV1" s="77"/>
      <c r="OWW1" s="77"/>
      <c r="OWX1" s="77"/>
      <c r="OWY1" s="77"/>
      <c r="OWZ1" s="77"/>
      <c r="OXA1" s="77"/>
      <c r="OXB1" s="77"/>
      <c r="OXC1" s="77"/>
      <c r="OXD1" s="77"/>
      <c r="OXE1" s="77" t="s">
        <v>5872</v>
      </c>
      <c r="OXF1" s="77"/>
      <c r="OXG1" s="77"/>
      <c r="OXH1" s="77"/>
      <c r="OXI1" s="77"/>
      <c r="OXJ1" s="77"/>
      <c r="OXK1" s="77"/>
      <c r="OXL1" s="77"/>
      <c r="OXM1" s="77"/>
      <c r="OXN1" s="77"/>
      <c r="OXO1" s="77"/>
      <c r="OXP1" s="77"/>
      <c r="OXQ1" s="77"/>
      <c r="OXR1" s="77"/>
      <c r="OXS1" s="77"/>
      <c r="OXT1" s="77"/>
      <c r="OXU1" s="77" t="s">
        <v>5872</v>
      </c>
      <c r="OXV1" s="77"/>
      <c r="OXW1" s="77"/>
      <c r="OXX1" s="77"/>
      <c r="OXY1" s="77"/>
      <c r="OXZ1" s="77"/>
      <c r="OYA1" s="77"/>
      <c r="OYB1" s="77"/>
      <c r="OYC1" s="77"/>
      <c r="OYD1" s="77"/>
      <c r="OYE1" s="77"/>
      <c r="OYF1" s="77"/>
      <c r="OYG1" s="77"/>
      <c r="OYH1" s="77"/>
      <c r="OYI1" s="77"/>
      <c r="OYJ1" s="77"/>
      <c r="OYK1" s="77" t="s">
        <v>5872</v>
      </c>
      <c r="OYL1" s="77"/>
      <c r="OYM1" s="77"/>
      <c r="OYN1" s="77"/>
      <c r="OYO1" s="77"/>
      <c r="OYP1" s="77"/>
      <c r="OYQ1" s="77"/>
      <c r="OYR1" s="77"/>
      <c r="OYS1" s="77"/>
      <c r="OYT1" s="77"/>
      <c r="OYU1" s="77"/>
      <c r="OYV1" s="77"/>
      <c r="OYW1" s="77"/>
      <c r="OYX1" s="77"/>
      <c r="OYY1" s="77"/>
      <c r="OYZ1" s="77"/>
      <c r="OZA1" s="77" t="s">
        <v>5872</v>
      </c>
      <c r="OZB1" s="77"/>
      <c r="OZC1" s="77"/>
      <c r="OZD1" s="77"/>
      <c r="OZE1" s="77"/>
      <c r="OZF1" s="77"/>
      <c r="OZG1" s="77"/>
      <c r="OZH1" s="77"/>
      <c r="OZI1" s="77"/>
      <c r="OZJ1" s="77"/>
      <c r="OZK1" s="77"/>
      <c r="OZL1" s="77"/>
      <c r="OZM1" s="77"/>
      <c r="OZN1" s="77"/>
      <c r="OZO1" s="77"/>
      <c r="OZP1" s="77"/>
      <c r="OZQ1" s="77" t="s">
        <v>5872</v>
      </c>
      <c r="OZR1" s="77"/>
      <c r="OZS1" s="77"/>
      <c r="OZT1" s="77"/>
      <c r="OZU1" s="77"/>
      <c r="OZV1" s="77"/>
      <c r="OZW1" s="77"/>
      <c r="OZX1" s="77"/>
      <c r="OZY1" s="77"/>
      <c r="OZZ1" s="77"/>
      <c r="PAA1" s="77"/>
      <c r="PAB1" s="77"/>
      <c r="PAC1" s="77"/>
      <c r="PAD1" s="77"/>
      <c r="PAE1" s="77"/>
      <c r="PAF1" s="77"/>
      <c r="PAG1" s="77" t="s">
        <v>5872</v>
      </c>
      <c r="PAH1" s="77"/>
      <c r="PAI1" s="77"/>
      <c r="PAJ1" s="77"/>
      <c r="PAK1" s="77"/>
      <c r="PAL1" s="77"/>
      <c r="PAM1" s="77"/>
      <c r="PAN1" s="77"/>
      <c r="PAO1" s="77"/>
      <c r="PAP1" s="77"/>
      <c r="PAQ1" s="77"/>
      <c r="PAR1" s="77"/>
      <c r="PAS1" s="77"/>
      <c r="PAT1" s="77"/>
      <c r="PAU1" s="77"/>
      <c r="PAV1" s="77"/>
      <c r="PAW1" s="77" t="s">
        <v>5872</v>
      </c>
      <c r="PAX1" s="77"/>
      <c r="PAY1" s="77"/>
      <c r="PAZ1" s="77"/>
      <c r="PBA1" s="77"/>
      <c r="PBB1" s="77"/>
      <c r="PBC1" s="77"/>
      <c r="PBD1" s="77"/>
      <c r="PBE1" s="77"/>
      <c r="PBF1" s="77"/>
      <c r="PBG1" s="77"/>
      <c r="PBH1" s="77"/>
      <c r="PBI1" s="77"/>
      <c r="PBJ1" s="77"/>
      <c r="PBK1" s="77"/>
      <c r="PBL1" s="77"/>
      <c r="PBM1" s="77" t="s">
        <v>5872</v>
      </c>
      <c r="PBN1" s="77"/>
      <c r="PBO1" s="77"/>
      <c r="PBP1" s="77"/>
      <c r="PBQ1" s="77"/>
      <c r="PBR1" s="77"/>
      <c r="PBS1" s="77"/>
      <c r="PBT1" s="77"/>
      <c r="PBU1" s="77"/>
      <c r="PBV1" s="77"/>
      <c r="PBW1" s="77"/>
      <c r="PBX1" s="77"/>
      <c r="PBY1" s="77"/>
      <c r="PBZ1" s="77"/>
      <c r="PCA1" s="77"/>
      <c r="PCB1" s="77"/>
      <c r="PCC1" s="77" t="s">
        <v>5872</v>
      </c>
      <c r="PCD1" s="77"/>
      <c r="PCE1" s="77"/>
      <c r="PCF1" s="77"/>
      <c r="PCG1" s="77"/>
      <c r="PCH1" s="77"/>
      <c r="PCI1" s="77"/>
      <c r="PCJ1" s="77"/>
      <c r="PCK1" s="77"/>
      <c r="PCL1" s="77"/>
      <c r="PCM1" s="77"/>
      <c r="PCN1" s="77"/>
      <c r="PCO1" s="77"/>
      <c r="PCP1" s="77"/>
      <c r="PCQ1" s="77"/>
      <c r="PCR1" s="77"/>
      <c r="PCS1" s="77" t="s">
        <v>5872</v>
      </c>
      <c r="PCT1" s="77"/>
      <c r="PCU1" s="77"/>
      <c r="PCV1" s="77"/>
      <c r="PCW1" s="77"/>
      <c r="PCX1" s="77"/>
      <c r="PCY1" s="77"/>
      <c r="PCZ1" s="77"/>
      <c r="PDA1" s="77"/>
      <c r="PDB1" s="77"/>
      <c r="PDC1" s="77"/>
      <c r="PDD1" s="77"/>
      <c r="PDE1" s="77"/>
      <c r="PDF1" s="77"/>
      <c r="PDG1" s="77"/>
      <c r="PDH1" s="77"/>
      <c r="PDI1" s="77" t="s">
        <v>5872</v>
      </c>
      <c r="PDJ1" s="77"/>
      <c r="PDK1" s="77"/>
      <c r="PDL1" s="77"/>
      <c r="PDM1" s="77"/>
      <c r="PDN1" s="77"/>
      <c r="PDO1" s="77"/>
      <c r="PDP1" s="77"/>
      <c r="PDQ1" s="77"/>
      <c r="PDR1" s="77"/>
      <c r="PDS1" s="77"/>
      <c r="PDT1" s="77"/>
      <c r="PDU1" s="77"/>
      <c r="PDV1" s="77"/>
      <c r="PDW1" s="77"/>
      <c r="PDX1" s="77"/>
      <c r="PDY1" s="77" t="s">
        <v>5872</v>
      </c>
      <c r="PDZ1" s="77"/>
      <c r="PEA1" s="77"/>
      <c r="PEB1" s="77"/>
      <c r="PEC1" s="77"/>
      <c r="PED1" s="77"/>
      <c r="PEE1" s="77"/>
      <c r="PEF1" s="77"/>
      <c r="PEG1" s="77"/>
      <c r="PEH1" s="77"/>
      <c r="PEI1" s="77"/>
      <c r="PEJ1" s="77"/>
      <c r="PEK1" s="77"/>
      <c r="PEL1" s="77"/>
      <c r="PEM1" s="77"/>
      <c r="PEN1" s="77"/>
      <c r="PEO1" s="77" t="s">
        <v>5872</v>
      </c>
      <c r="PEP1" s="77"/>
      <c r="PEQ1" s="77"/>
      <c r="PER1" s="77"/>
      <c r="PES1" s="77"/>
      <c r="PET1" s="77"/>
      <c r="PEU1" s="77"/>
      <c r="PEV1" s="77"/>
      <c r="PEW1" s="77"/>
      <c r="PEX1" s="77"/>
      <c r="PEY1" s="77"/>
      <c r="PEZ1" s="77"/>
      <c r="PFA1" s="77"/>
      <c r="PFB1" s="77"/>
      <c r="PFC1" s="77"/>
      <c r="PFD1" s="77"/>
      <c r="PFE1" s="77" t="s">
        <v>5872</v>
      </c>
      <c r="PFF1" s="77"/>
      <c r="PFG1" s="77"/>
      <c r="PFH1" s="77"/>
      <c r="PFI1" s="77"/>
      <c r="PFJ1" s="77"/>
      <c r="PFK1" s="77"/>
      <c r="PFL1" s="77"/>
      <c r="PFM1" s="77"/>
      <c r="PFN1" s="77"/>
      <c r="PFO1" s="77"/>
      <c r="PFP1" s="77"/>
      <c r="PFQ1" s="77"/>
      <c r="PFR1" s="77"/>
      <c r="PFS1" s="77"/>
      <c r="PFT1" s="77"/>
      <c r="PFU1" s="77" t="s">
        <v>5872</v>
      </c>
      <c r="PFV1" s="77"/>
      <c r="PFW1" s="77"/>
      <c r="PFX1" s="77"/>
      <c r="PFY1" s="77"/>
      <c r="PFZ1" s="77"/>
      <c r="PGA1" s="77"/>
      <c r="PGB1" s="77"/>
      <c r="PGC1" s="77"/>
      <c r="PGD1" s="77"/>
      <c r="PGE1" s="77"/>
      <c r="PGF1" s="77"/>
      <c r="PGG1" s="77"/>
      <c r="PGH1" s="77"/>
      <c r="PGI1" s="77"/>
      <c r="PGJ1" s="77"/>
      <c r="PGK1" s="77" t="s">
        <v>5872</v>
      </c>
      <c r="PGL1" s="77"/>
      <c r="PGM1" s="77"/>
      <c r="PGN1" s="77"/>
      <c r="PGO1" s="77"/>
      <c r="PGP1" s="77"/>
      <c r="PGQ1" s="77"/>
      <c r="PGR1" s="77"/>
      <c r="PGS1" s="77"/>
      <c r="PGT1" s="77"/>
      <c r="PGU1" s="77"/>
      <c r="PGV1" s="77"/>
      <c r="PGW1" s="77"/>
      <c r="PGX1" s="77"/>
      <c r="PGY1" s="77"/>
      <c r="PGZ1" s="77"/>
      <c r="PHA1" s="77" t="s">
        <v>5872</v>
      </c>
      <c r="PHB1" s="77"/>
      <c r="PHC1" s="77"/>
      <c r="PHD1" s="77"/>
      <c r="PHE1" s="77"/>
      <c r="PHF1" s="77"/>
      <c r="PHG1" s="77"/>
      <c r="PHH1" s="77"/>
      <c r="PHI1" s="77"/>
      <c r="PHJ1" s="77"/>
      <c r="PHK1" s="77"/>
      <c r="PHL1" s="77"/>
      <c r="PHM1" s="77"/>
      <c r="PHN1" s="77"/>
      <c r="PHO1" s="77"/>
      <c r="PHP1" s="77"/>
      <c r="PHQ1" s="77" t="s">
        <v>5872</v>
      </c>
      <c r="PHR1" s="77"/>
      <c r="PHS1" s="77"/>
      <c r="PHT1" s="77"/>
      <c r="PHU1" s="77"/>
      <c r="PHV1" s="77"/>
      <c r="PHW1" s="77"/>
      <c r="PHX1" s="77"/>
      <c r="PHY1" s="77"/>
      <c r="PHZ1" s="77"/>
      <c r="PIA1" s="77"/>
      <c r="PIB1" s="77"/>
      <c r="PIC1" s="77"/>
      <c r="PID1" s="77"/>
      <c r="PIE1" s="77"/>
      <c r="PIF1" s="77"/>
      <c r="PIG1" s="77" t="s">
        <v>5872</v>
      </c>
      <c r="PIH1" s="77"/>
      <c r="PII1" s="77"/>
      <c r="PIJ1" s="77"/>
      <c r="PIK1" s="77"/>
      <c r="PIL1" s="77"/>
      <c r="PIM1" s="77"/>
      <c r="PIN1" s="77"/>
      <c r="PIO1" s="77"/>
      <c r="PIP1" s="77"/>
      <c r="PIQ1" s="77"/>
      <c r="PIR1" s="77"/>
      <c r="PIS1" s="77"/>
      <c r="PIT1" s="77"/>
      <c r="PIU1" s="77"/>
      <c r="PIV1" s="77"/>
      <c r="PIW1" s="77" t="s">
        <v>5872</v>
      </c>
      <c r="PIX1" s="77"/>
      <c r="PIY1" s="77"/>
      <c r="PIZ1" s="77"/>
      <c r="PJA1" s="77"/>
      <c r="PJB1" s="77"/>
      <c r="PJC1" s="77"/>
      <c r="PJD1" s="77"/>
      <c r="PJE1" s="77"/>
      <c r="PJF1" s="77"/>
      <c r="PJG1" s="77"/>
      <c r="PJH1" s="77"/>
      <c r="PJI1" s="77"/>
      <c r="PJJ1" s="77"/>
      <c r="PJK1" s="77"/>
      <c r="PJL1" s="77"/>
      <c r="PJM1" s="77" t="s">
        <v>5872</v>
      </c>
      <c r="PJN1" s="77"/>
      <c r="PJO1" s="77"/>
      <c r="PJP1" s="77"/>
      <c r="PJQ1" s="77"/>
      <c r="PJR1" s="77"/>
      <c r="PJS1" s="77"/>
      <c r="PJT1" s="77"/>
      <c r="PJU1" s="77"/>
      <c r="PJV1" s="77"/>
      <c r="PJW1" s="77"/>
      <c r="PJX1" s="77"/>
      <c r="PJY1" s="77"/>
      <c r="PJZ1" s="77"/>
      <c r="PKA1" s="77"/>
      <c r="PKB1" s="77"/>
      <c r="PKC1" s="77" t="s">
        <v>5872</v>
      </c>
      <c r="PKD1" s="77"/>
      <c r="PKE1" s="77"/>
      <c r="PKF1" s="77"/>
      <c r="PKG1" s="77"/>
      <c r="PKH1" s="77"/>
      <c r="PKI1" s="77"/>
      <c r="PKJ1" s="77"/>
      <c r="PKK1" s="77"/>
      <c r="PKL1" s="77"/>
      <c r="PKM1" s="77"/>
      <c r="PKN1" s="77"/>
      <c r="PKO1" s="77"/>
      <c r="PKP1" s="77"/>
      <c r="PKQ1" s="77"/>
      <c r="PKR1" s="77"/>
      <c r="PKS1" s="77" t="s">
        <v>5872</v>
      </c>
      <c r="PKT1" s="77"/>
      <c r="PKU1" s="77"/>
      <c r="PKV1" s="77"/>
      <c r="PKW1" s="77"/>
      <c r="PKX1" s="77"/>
      <c r="PKY1" s="77"/>
      <c r="PKZ1" s="77"/>
      <c r="PLA1" s="77"/>
      <c r="PLB1" s="77"/>
      <c r="PLC1" s="77"/>
      <c r="PLD1" s="77"/>
      <c r="PLE1" s="77"/>
      <c r="PLF1" s="77"/>
      <c r="PLG1" s="77"/>
      <c r="PLH1" s="77"/>
      <c r="PLI1" s="77" t="s">
        <v>5872</v>
      </c>
      <c r="PLJ1" s="77"/>
      <c r="PLK1" s="77"/>
      <c r="PLL1" s="77"/>
      <c r="PLM1" s="77"/>
      <c r="PLN1" s="77"/>
      <c r="PLO1" s="77"/>
      <c r="PLP1" s="77"/>
      <c r="PLQ1" s="77"/>
      <c r="PLR1" s="77"/>
      <c r="PLS1" s="77"/>
      <c r="PLT1" s="77"/>
      <c r="PLU1" s="77"/>
      <c r="PLV1" s="77"/>
      <c r="PLW1" s="77"/>
      <c r="PLX1" s="77"/>
      <c r="PLY1" s="77" t="s">
        <v>5872</v>
      </c>
      <c r="PLZ1" s="77"/>
      <c r="PMA1" s="77"/>
      <c r="PMB1" s="77"/>
      <c r="PMC1" s="77"/>
      <c r="PMD1" s="77"/>
      <c r="PME1" s="77"/>
      <c r="PMF1" s="77"/>
      <c r="PMG1" s="77"/>
      <c r="PMH1" s="77"/>
      <c r="PMI1" s="77"/>
      <c r="PMJ1" s="77"/>
      <c r="PMK1" s="77"/>
      <c r="PML1" s="77"/>
      <c r="PMM1" s="77"/>
      <c r="PMN1" s="77"/>
      <c r="PMO1" s="77" t="s">
        <v>5872</v>
      </c>
      <c r="PMP1" s="77"/>
      <c r="PMQ1" s="77"/>
      <c r="PMR1" s="77"/>
      <c r="PMS1" s="77"/>
      <c r="PMT1" s="77"/>
      <c r="PMU1" s="77"/>
      <c r="PMV1" s="77"/>
      <c r="PMW1" s="77"/>
      <c r="PMX1" s="77"/>
      <c r="PMY1" s="77"/>
      <c r="PMZ1" s="77"/>
      <c r="PNA1" s="77"/>
      <c r="PNB1" s="77"/>
      <c r="PNC1" s="77"/>
      <c r="PND1" s="77"/>
      <c r="PNE1" s="77" t="s">
        <v>5872</v>
      </c>
      <c r="PNF1" s="77"/>
      <c r="PNG1" s="77"/>
      <c r="PNH1" s="77"/>
      <c r="PNI1" s="77"/>
      <c r="PNJ1" s="77"/>
      <c r="PNK1" s="77"/>
      <c r="PNL1" s="77"/>
      <c r="PNM1" s="77"/>
      <c r="PNN1" s="77"/>
      <c r="PNO1" s="77"/>
      <c r="PNP1" s="77"/>
      <c r="PNQ1" s="77"/>
      <c r="PNR1" s="77"/>
      <c r="PNS1" s="77"/>
      <c r="PNT1" s="77"/>
      <c r="PNU1" s="77" t="s">
        <v>5872</v>
      </c>
      <c r="PNV1" s="77"/>
      <c r="PNW1" s="77"/>
      <c r="PNX1" s="77"/>
      <c r="PNY1" s="77"/>
      <c r="PNZ1" s="77"/>
      <c r="POA1" s="77"/>
      <c r="POB1" s="77"/>
      <c r="POC1" s="77"/>
      <c r="POD1" s="77"/>
      <c r="POE1" s="77"/>
      <c r="POF1" s="77"/>
      <c r="POG1" s="77"/>
      <c r="POH1" s="77"/>
      <c r="POI1" s="77"/>
      <c r="POJ1" s="77"/>
      <c r="POK1" s="77" t="s">
        <v>5872</v>
      </c>
      <c r="POL1" s="77"/>
      <c r="POM1" s="77"/>
      <c r="PON1" s="77"/>
      <c r="POO1" s="77"/>
      <c r="POP1" s="77"/>
      <c r="POQ1" s="77"/>
      <c r="POR1" s="77"/>
      <c r="POS1" s="77"/>
      <c r="POT1" s="77"/>
      <c r="POU1" s="77"/>
      <c r="POV1" s="77"/>
      <c r="POW1" s="77"/>
      <c r="POX1" s="77"/>
      <c r="POY1" s="77"/>
      <c r="POZ1" s="77"/>
      <c r="PPA1" s="77" t="s">
        <v>5872</v>
      </c>
      <c r="PPB1" s="77"/>
      <c r="PPC1" s="77"/>
      <c r="PPD1" s="77"/>
      <c r="PPE1" s="77"/>
      <c r="PPF1" s="77"/>
      <c r="PPG1" s="77"/>
      <c r="PPH1" s="77"/>
      <c r="PPI1" s="77"/>
      <c r="PPJ1" s="77"/>
      <c r="PPK1" s="77"/>
      <c r="PPL1" s="77"/>
      <c r="PPM1" s="77"/>
      <c r="PPN1" s="77"/>
      <c r="PPO1" s="77"/>
      <c r="PPP1" s="77"/>
      <c r="PPQ1" s="77" t="s">
        <v>5872</v>
      </c>
      <c r="PPR1" s="77"/>
      <c r="PPS1" s="77"/>
      <c r="PPT1" s="77"/>
      <c r="PPU1" s="77"/>
      <c r="PPV1" s="77"/>
      <c r="PPW1" s="77"/>
      <c r="PPX1" s="77"/>
      <c r="PPY1" s="77"/>
      <c r="PPZ1" s="77"/>
      <c r="PQA1" s="77"/>
      <c r="PQB1" s="77"/>
      <c r="PQC1" s="77"/>
      <c r="PQD1" s="77"/>
      <c r="PQE1" s="77"/>
      <c r="PQF1" s="77"/>
      <c r="PQG1" s="77" t="s">
        <v>5872</v>
      </c>
      <c r="PQH1" s="77"/>
      <c r="PQI1" s="77"/>
      <c r="PQJ1" s="77"/>
      <c r="PQK1" s="77"/>
      <c r="PQL1" s="77"/>
      <c r="PQM1" s="77"/>
      <c r="PQN1" s="77"/>
      <c r="PQO1" s="77"/>
      <c r="PQP1" s="77"/>
      <c r="PQQ1" s="77"/>
      <c r="PQR1" s="77"/>
      <c r="PQS1" s="77"/>
      <c r="PQT1" s="77"/>
      <c r="PQU1" s="77"/>
      <c r="PQV1" s="77"/>
      <c r="PQW1" s="77" t="s">
        <v>5872</v>
      </c>
      <c r="PQX1" s="77"/>
      <c r="PQY1" s="77"/>
      <c r="PQZ1" s="77"/>
      <c r="PRA1" s="77"/>
      <c r="PRB1" s="77"/>
      <c r="PRC1" s="77"/>
      <c r="PRD1" s="77"/>
      <c r="PRE1" s="77"/>
      <c r="PRF1" s="77"/>
      <c r="PRG1" s="77"/>
      <c r="PRH1" s="77"/>
      <c r="PRI1" s="77"/>
      <c r="PRJ1" s="77"/>
      <c r="PRK1" s="77"/>
      <c r="PRL1" s="77"/>
      <c r="PRM1" s="77" t="s">
        <v>5872</v>
      </c>
      <c r="PRN1" s="77"/>
      <c r="PRO1" s="77"/>
      <c r="PRP1" s="77"/>
      <c r="PRQ1" s="77"/>
      <c r="PRR1" s="77"/>
      <c r="PRS1" s="77"/>
      <c r="PRT1" s="77"/>
      <c r="PRU1" s="77"/>
      <c r="PRV1" s="77"/>
      <c r="PRW1" s="77"/>
      <c r="PRX1" s="77"/>
      <c r="PRY1" s="77"/>
      <c r="PRZ1" s="77"/>
      <c r="PSA1" s="77"/>
      <c r="PSB1" s="77"/>
      <c r="PSC1" s="77" t="s">
        <v>5872</v>
      </c>
      <c r="PSD1" s="77"/>
      <c r="PSE1" s="77"/>
      <c r="PSF1" s="77"/>
      <c r="PSG1" s="77"/>
      <c r="PSH1" s="77"/>
      <c r="PSI1" s="77"/>
      <c r="PSJ1" s="77"/>
      <c r="PSK1" s="77"/>
      <c r="PSL1" s="77"/>
      <c r="PSM1" s="77"/>
      <c r="PSN1" s="77"/>
      <c r="PSO1" s="77"/>
      <c r="PSP1" s="77"/>
      <c r="PSQ1" s="77"/>
      <c r="PSR1" s="77"/>
      <c r="PSS1" s="77" t="s">
        <v>5872</v>
      </c>
      <c r="PST1" s="77"/>
      <c r="PSU1" s="77"/>
      <c r="PSV1" s="77"/>
      <c r="PSW1" s="77"/>
      <c r="PSX1" s="77"/>
      <c r="PSY1" s="77"/>
      <c r="PSZ1" s="77"/>
      <c r="PTA1" s="77"/>
      <c r="PTB1" s="77"/>
      <c r="PTC1" s="77"/>
      <c r="PTD1" s="77"/>
      <c r="PTE1" s="77"/>
      <c r="PTF1" s="77"/>
      <c r="PTG1" s="77"/>
      <c r="PTH1" s="77"/>
      <c r="PTI1" s="77" t="s">
        <v>5872</v>
      </c>
      <c r="PTJ1" s="77"/>
      <c r="PTK1" s="77"/>
      <c r="PTL1" s="77"/>
      <c r="PTM1" s="77"/>
      <c r="PTN1" s="77"/>
      <c r="PTO1" s="77"/>
      <c r="PTP1" s="77"/>
      <c r="PTQ1" s="77"/>
      <c r="PTR1" s="77"/>
      <c r="PTS1" s="77"/>
      <c r="PTT1" s="77"/>
      <c r="PTU1" s="77"/>
      <c r="PTV1" s="77"/>
      <c r="PTW1" s="77"/>
      <c r="PTX1" s="77"/>
      <c r="PTY1" s="77" t="s">
        <v>5872</v>
      </c>
      <c r="PTZ1" s="77"/>
      <c r="PUA1" s="77"/>
      <c r="PUB1" s="77"/>
      <c r="PUC1" s="77"/>
      <c r="PUD1" s="77"/>
      <c r="PUE1" s="77"/>
      <c r="PUF1" s="77"/>
      <c r="PUG1" s="77"/>
      <c r="PUH1" s="77"/>
      <c r="PUI1" s="77"/>
      <c r="PUJ1" s="77"/>
      <c r="PUK1" s="77"/>
      <c r="PUL1" s="77"/>
      <c r="PUM1" s="77"/>
      <c r="PUN1" s="77"/>
      <c r="PUO1" s="77" t="s">
        <v>5872</v>
      </c>
      <c r="PUP1" s="77"/>
      <c r="PUQ1" s="77"/>
      <c r="PUR1" s="77"/>
      <c r="PUS1" s="77"/>
      <c r="PUT1" s="77"/>
      <c r="PUU1" s="77"/>
      <c r="PUV1" s="77"/>
      <c r="PUW1" s="77"/>
      <c r="PUX1" s="77"/>
      <c r="PUY1" s="77"/>
      <c r="PUZ1" s="77"/>
      <c r="PVA1" s="77"/>
      <c r="PVB1" s="77"/>
      <c r="PVC1" s="77"/>
      <c r="PVD1" s="77"/>
      <c r="PVE1" s="77" t="s">
        <v>5872</v>
      </c>
      <c r="PVF1" s="77"/>
      <c r="PVG1" s="77"/>
      <c r="PVH1" s="77"/>
      <c r="PVI1" s="77"/>
      <c r="PVJ1" s="77"/>
      <c r="PVK1" s="77"/>
      <c r="PVL1" s="77"/>
      <c r="PVM1" s="77"/>
      <c r="PVN1" s="77"/>
      <c r="PVO1" s="77"/>
      <c r="PVP1" s="77"/>
      <c r="PVQ1" s="77"/>
      <c r="PVR1" s="77"/>
      <c r="PVS1" s="77"/>
      <c r="PVT1" s="77"/>
      <c r="PVU1" s="77" t="s">
        <v>5872</v>
      </c>
      <c r="PVV1" s="77"/>
      <c r="PVW1" s="77"/>
      <c r="PVX1" s="77"/>
      <c r="PVY1" s="77"/>
      <c r="PVZ1" s="77"/>
      <c r="PWA1" s="77"/>
      <c r="PWB1" s="77"/>
      <c r="PWC1" s="77"/>
      <c r="PWD1" s="77"/>
      <c r="PWE1" s="77"/>
      <c r="PWF1" s="77"/>
      <c r="PWG1" s="77"/>
      <c r="PWH1" s="77"/>
      <c r="PWI1" s="77"/>
      <c r="PWJ1" s="77"/>
      <c r="PWK1" s="77" t="s">
        <v>5872</v>
      </c>
      <c r="PWL1" s="77"/>
      <c r="PWM1" s="77"/>
      <c r="PWN1" s="77"/>
      <c r="PWO1" s="77"/>
      <c r="PWP1" s="77"/>
      <c r="PWQ1" s="77"/>
      <c r="PWR1" s="77"/>
      <c r="PWS1" s="77"/>
      <c r="PWT1" s="77"/>
      <c r="PWU1" s="77"/>
      <c r="PWV1" s="77"/>
      <c r="PWW1" s="77"/>
      <c r="PWX1" s="77"/>
      <c r="PWY1" s="77"/>
      <c r="PWZ1" s="77"/>
      <c r="PXA1" s="77" t="s">
        <v>5872</v>
      </c>
      <c r="PXB1" s="77"/>
      <c r="PXC1" s="77"/>
      <c r="PXD1" s="77"/>
      <c r="PXE1" s="77"/>
      <c r="PXF1" s="77"/>
      <c r="PXG1" s="77"/>
      <c r="PXH1" s="77"/>
      <c r="PXI1" s="77"/>
      <c r="PXJ1" s="77"/>
      <c r="PXK1" s="77"/>
      <c r="PXL1" s="77"/>
      <c r="PXM1" s="77"/>
      <c r="PXN1" s="77"/>
      <c r="PXO1" s="77"/>
      <c r="PXP1" s="77"/>
      <c r="PXQ1" s="77" t="s">
        <v>5872</v>
      </c>
      <c r="PXR1" s="77"/>
      <c r="PXS1" s="77"/>
      <c r="PXT1" s="77"/>
      <c r="PXU1" s="77"/>
      <c r="PXV1" s="77"/>
      <c r="PXW1" s="77"/>
      <c r="PXX1" s="77"/>
      <c r="PXY1" s="77"/>
      <c r="PXZ1" s="77"/>
      <c r="PYA1" s="77"/>
      <c r="PYB1" s="77"/>
      <c r="PYC1" s="77"/>
      <c r="PYD1" s="77"/>
      <c r="PYE1" s="77"/>
      <c r="PYF1" s="77"/>
      <c r="PYG1" s="77" t="s">
        <v>5872</v>
      </c>
      <c r="PYH1" s="77"/>
      <c r="PYI1" s="77"/>
      <c r="PYJ1" s="77"/>
      <c r="PYK1" s="77"/>
      <c r="PYL1" s="77"/>
      <c r="PYM1" s="77"/>
      <c r="PYN1" s="77"/>
      <c r="PYO1" s="77"/>
      <c r="PYP1" s="77"/>
      <c r="PYQ1" s="77"/>
      <c r="PYR1" s="77"/>
      <c r="PYS1" s="77"/>
      <c r="PYT1" s="77"/>
      <c r="PYU1" s="77"/>
      <c r="PYV1" s="77"/>
      <c r="PYW1" s="77" t="s">
        <v>5872</v>
      </c>
      <c r="PYX1" s="77"/>
      <c r="PYY1" s="77"/>
      <c r="PYZ1" s="77"/>
      <c r="PZA1" s="77"/>
      <c r="PZB1" s="77"/>
      <c r="PZC1" s="77"/>
      <c r="PZD1" s="77"/>
      <c r="PZE1" s="77"/>
      <c r="PZF1" s="77"/>
      <c r="PZG1" s="77"/>
      <c r="PZH1" s="77"/>
      <c r="PZI1" s="77"/>
      <c r="PZJ1" s="77"/>
      <c r="PZK1" s="77"/>
      <c r="PZL1" s="77"/>
      <c r="PZM1" s="77" t="s">
        <v>5872</v>
      </c>
      <c r="PZN1" s="77"/>
      <c r="PZO1" s="77"/>
      <c r="PZP1" s="77"/>
      <c r="PZQ1" s="77"/>
      <c r="PZR1" s="77"/>
      <c r="PZS1" s="77"/>
      <c r="PZT1" s="77"/>
      <c r="PZU1" s="77"/>
      <c r="PZV1" s="77"/>
      <c r="PZW1" s="77"/>
      <c r="PZX1" s="77"/>
      <c r="PZY1" s="77"/>
      <c r="PZZ1" s="77"/>
      <c r="QAA1" s="77"/>
      <c r="QAB1" s="77"/>
      <c r="QAC1" s="77" t="s">
        <v>5872</v>
      </c>
      <c r="QAD1" s="77"/>
      <c r="QAE1" s="77"/>
      <c r="QAF1" s="77"/>
      <c r="QAG1" s="77"/>
      <c r="QAH1" s="77"/>
      <c r="QAI1" s="77"/>
      <c r="QAJ1" s="77"/>
      <c r="QAK1" s="77"/>
      <c r="QAL1" s="77"/>
      <c r="QAM1" s="77"/>
      <c r="QAN1" s="77"/>
      <c r="QAO1" s="77"/>
      <c r="QAP1" s="77"/>
      <c r="QAQ1" s="77"/>
      <c r="QAR1" s="77"/>
      <c r="QAS1" s="77" t="s">
        <v>5872</v>
      </c>
      <c r="QAT1" s="77"/>
      <c r="QAU1" s="77"/>
      <c r="QAV1" s="77"/>
      <c r="QAW1" s="77"/>
      <c r="QAX1" s="77"/>
      <c r="QAY1" s="77"/>
      <c r="QAZ1" s="77"/>
      <c r="QBA1" s="77"/>
      <c r="QBB1" s="77"/>
      <c r="QBC1" s="77"/>
      <c r="QBD1" s="77"/>
      <c r="QBE1" s="77"/>
      <c r="QBF1" s="77"/>
      <c r="QBG1" s="77"/>
      <c r="QBH1" s="77"/>
      <c r="QBI1" s="77" t="s">
        <v>5872</v>
      </c>
      <c r="QBJ1" s="77"/>
      <c r="QBK1" s="77"/>
      <c r="QBL1" s="77"/>
      <c r="QBM1" s="77"/>
      <c r="QBN1" s="77"/>
      <c r="QBO1" s="77"/>
      <c r="QBP1" s="77"/>
      <c r="QBQ1" s="77"/>
      <c r="QBR1" s="77"/>
      <c r="QBS1" s="77"/>
      <c r="QBT1" s="77"/>
      <c r="QBU1" s="77"/>
      <c r="QBV1" s="77"/>
      <c r="QBW1" s="77"/>
      <c r="QBX1" s="77"/>
      <c r="QBY1" s="77" t="s">
        <v>5872</v>
      </c>
      <c r="QBZ1" s="77"/>
      <c r="QCA1" s="77"/>
      <c r="QCB1" s="77"/>
      <c r="QCC1" s="77"/>
      <c r="QCD1" s="77"/>
      <c r="QCE1" s="77"/>
      <c r="QCF1" s="77"/>
      <c r="QCG1" s="77"/>
      <c r="QCH1" s="77"/>
      <c r="QCI1" s="77"/>
      <c r="QCJ1" s="77"/>
      <c r="QCK1" s="77"/>
      <c r="QCL1" s="77"/>
      <c r="QCM1" s="77"/>
      <c r="QCN1" s="77"/>
      <c r="QCO1" s="77" t="s">
        <v>5872</v>
      </c>
      <c r="QCP1" s="77"/>
      <c r="QCQ1" s="77"/>
      <c r="QCR1" s="77"/>
      <c r="QCS1" s="77"/>
      <c r="QCT1" s="77"/>
      <c r="QCU1" s="77"/>
      <c r="QCV1" s="77"/>
      <c r="QCW1" s="77"/>
      <c r="QCX1" s="77"/>
      <c r="QCY1" s="77"/>
      <c r="QCZ1" s="77"/>
      <c r="QDA1" s="77"/>
      <c r="QDB1" s="77"/>
      <c r="QDC1" s="77"/>
      <c r="QDD1" s="77"/>
      <c r="QDE1" s="77" t="s">
        <v>5872</v>
      </c>
      <c r="QDF1" s="77"/>
      <c r="QDG1" s="77"/>
      <c r="QDH1" s="77"/>
      <c r="QDI1" s="77"/>
      <c r="QDJ1" s="77"/>
      <c r="QDK1" s="77"/>
      <c r="QDL1" s="77"/>
      <c r="QDM1" s="77"/>
      <c r="QDN1" s="77"/>
      <c r="QDO1" s="77"/>
      <c r="QDP1" s="77"/>
      <c r="QDQ1" s="77"/>
      <c r="QDR1" s="77"/>
      <c r="QDS1" s="77"/>
      <c r="QDT1" s="77"/>
      <c r="QDU1" s="77" t="s">
        <v>5872</v>
      </c>
      <c r="QDV1" s="77"/>
      <c r="QDW1" s="77"/>
      <c r="QDX1" s="77"/>
      <c r="QDY1" s="77"/>
      <c r="QDZ1" s="77"/>
      <c r="QEA1" s="77"/>
      <c r="QEB1" s="77"/>
      <c r="QEC1" s="77"/>
      <c r="QED1" s="77"/>
      <c r="QEE1" s="77"/>
      <c r="QEF1" s="77"/>
      <c r="QEG1" s="77"/>
      <c r="QEH1" s="77"/>
      <c r="QEI1" s="77"/>
      <c r="QEJ1" s="77"/>
      <c r="QEK1" s="77" t="s">
        <v>5872</v>
      </c>
      <c r="QEL1" s="77"/>
      <c r="QEM1" s="77"/>
      <c r="QEN1" s="77"/>
      <c r="QEO1" s="77"/>
      <c r="QEP1" s="77"/>
      <c r="QEQ1" s="77"/>
      <c r="QER1" s="77"/>
      <c r="QES1" s="77"/>
      <c r="QET1" s="77"/>
      <c r="QEU1" s="77"/>
      <c r="QEV1" s="77"/>
      <c r="QEW1" s="77"/>
      <c r="QEX1" s="77"/>
      <c r="QEY1" s="77"/>
      <c r="QEZ1" s="77"/>
      <c r="QFA1" s="77" t="s">
        <v>5872</v>
      </c>
      <c r="QFB1" s="77"/>
      <c r="QFC1" s="77"/>
      <c r="QFD1" s="77"/>
      <c r="QFE1" s="77"/>
      <c r="QFF1" s="77"/>
      <c r="QFG1" s="77"/>
      <c r="QFH1" s="77"/>
      <c r="QFI1" s="77"/>
      <c r="QFJ1" s="77"/>
      <c r="QFK1" s="77"/>
      <c r="QFL1" s="77"/>
      <c r="QFM1" s="77"/>
      <c r="QFN1" s="77"/>
      <c r="QFO1" s="77"/>
      <c r="QFP1" s="77"/>
      <c r="QFQ1" s="77" t="s">
        <v>5872</v>
      </c>
      <c r="QFR1" s="77"/>
      <c r="QFS1" s="77"/>
      <c r="QFT1" s="77"/>
      <c r="QFU1" s="77"/>
      <c r="QFV1" s="77"/>
      <c r="QFW1" s="77"/>
      <c r="QFX1" s="77"/>
      <c r="QFY1" s="77"/>
      <c r="QFZ1" s="77"/>
      <c r="QGA1" s="77"/>
      <c r="QGB1" s="77"/>
      <c r="QGC1" s="77"/>
      <c r="QGD1" s="77"/>
      <c r="QGE1" s="77"/>
      <c r="QGF1" s="77"/>
      <c r="QGG1" s="77" t="s">
        <v>5872</v>
      </c>
      <c r="QGH1" s="77"/>
      <c r="QGI1" s="77"/>
      <c r="QGJ1" s="77"/>
      <c r="QGK1" s="77"/>
      <c r="QGL1" s="77"/>
      <c r="QGM1" s="77"/>
      <c r="QGN1" s="77"/>
      <c r="QGO1" s="77"/>
      <c r="QGP1" s="77"/>
      <c r="QGQ1" s="77"/>
      <c r="QGR1" s="77"/>
      <c r="QGS1" s="77"/>
      <c r="QGT1" s="77"/>
      <c r="QGU1" s="77"/>
      <c r="QGV1" s="77"/>
      <c r="QGW1" s="77" t="s">
        <v>5872</v>
      </c>
      <c r="QGX1" s="77"/>
      <c r="QGY1" s="77"/>
      <c r="QGZ1" s="77"/>
      <c r="QHA1" s="77"/>
      <c r="QHB1" s="77"/>
      <c r="QHC1" s="77"/>
      <c r="QHD1" s="77"/>
      <c r="QHE1" s="77"/>
      <c r="QHF1" s="77"/>
      <c r="QHG1" s="77"/>
      <c r="QHH1" s="77"/>
      <c r="QHI1" s="77"/>
      <c r="QHJ1" s="77"/>
      <c r="QHK1" s="77"/>
      <c r="QHL1" s="77"/>
      <c r="QHM1" s="77" t="s">
        <v>5872</v>
      </c>
      <c r="QHN1" s="77"/>
      <c r="QHO1" s="77"/>
      <c r="QHP1" s="77"/>
      <c r="QHQ1" s="77"/>
      <c r="QHR1" s="77"/>
      <c r="QHS1" s="77"/>
      <c r="QHT1" s="77"/>
      <c r="QHU1" s="77"/>
      <c r="QHV1" s="77"/>
      <c r="QHW1" s="77"/>
      <c r="QHX1" s="77"/>
      <c r="QHY1" s="77"/>
      <c r="QHZ1" s="77"/>
      <c r="QIA1" s="77"/>
      <c r="QIB1" s="77"/>
      <c r="QIC1" s="77" t="s">
        <v>5872</v>
      </c>
      <c r="QID1" s="77"/>
      <c r="QIE1" s="77"/>
      <c r="QIF1" s="77"/>
      <c r="QIG1" s="77"/>
      <c r="QIH1" s="77"/>
      <c r="QII1" s="77"/>
      <c r="QIJ1" s="77"/>
      <c r="QIK1" s="77"/>
      <c r="QIL1" s="77"/>
      <c r="QIM1" s="77"/>
      <c r="QIN1" s="77"/>
      <c r="QIO1" s="77"/>
      <c r="QIP1" s="77"/>
      <c r="QIQ1" s="77"/>
      <c r="QIR1" s="77"/>
      <c r="QIS1" s="77" t="s">
        <v>5872</v>
      </c>
      <c r="QIT1" s="77"/>
      <c r="QIU1" s="77"/>
      <c r="QIV1" s="77"/>
      <c r="QIW1" s="77"/>
      <c r="QIX1" s="77"/>
      <c r="QIY1" s="77"/>
      <c r="QIZ1" s="77"/>
      <c r="QJA1" s="77"/>
      <c r="QJB1" s="77"/>
      <c r="QJC1" s="77"/>
      <c r="QJD1" s="77"/>
      <c r="QJE1" s="77"/>
      <c r="QJF1" s="77"/>
      <c r="QJG1" s="77"/>
      <c r="QJH1" s="77"/>
      <c r="QJI1" s="77" t="s">
        <v>5872</v>
      </c>
      <c r="QJJ1" s="77"/>
      <c r="QJK1" s="77"/>
      <c r="QJL1" s="77"/>
      <c r="QJM1" s="77"/>
      <c r="QJN1" s="77"/>
      <c r="QJO1" s="77"/>
      <c r="QJP1" s="77"/>
      <c r="QJQ1" s="77"/>
      <c r="QJR1" s="77"/>
      <c r="QJS1" s="77"/>
      <c r="QJT1" s="77"/>
      <c r="QJU1" s="77"/>
      <c r="QJV1" s="77"/>
      <c r="QJW1" s="77"/>
      <c r="QJX1" s="77"/>
      <c r="QJY1" s="77" t="s">
        <v>5872</v>
      </c>
      <c r="QJZ1" s="77"/>
      <c r="QKA1" s="77"/>
      <c r="QKB1" s="77"/>
      <c r="QKC1" s="77"/>
      <c r="QKD1" s="77"/>
      <c r="QKE1" s="77"/>
      <c r="QKF1" s="77"/>
      <c r="QKG1" s="77"/>
      <c r="QKH1" s="77"/>
      <c r="QKI1" s="77"/>
      <c r="QKJ1" s="77"/>
      <c r="QKK1" s="77"/>
      <c r="QKL1" s="77"/>
      <c r="QKM1" s="77"/>
      <c r="QKN1" s="77"/>
      <c r="QKO1" s="77" t="s">
        <v>5872</v>
      </c>
      <c r="QKP1" s="77"/>
      <c r="QKQ1" s="77"/>
      <c r="QKR1" s="77"/>
      <c r="QKS1" s="77"/>
      <c r="QKT1" s="77"/>
      <c r="QKU1" s="77"/>
      <c r="QKV1" s="77"/>
      <c r="QKW1" s="77"/>
      <c r="QKX1" s="77"/>
      <c r="QKY1" s="77"/>
      <c r="QKZ1" s="77"/>
      <c r="QLA1" s="77"/>
      <c r="QLB1" s="77"/>
      <c r="QLC1" s="77"/>
      <c r="QLD1" s="77"/>
      <c r="QLE1" s="77" t="s">
        <v>5872</v>
      </c>
      <c r="QLF1" s="77"/>
      <c r="QLG1" s="77"/>
      <c r="QLH1" s="77"/>
      <c r="QLI1" s="77"/>
      <c r="QLJ1" s="77"/>
      <c r="QLK1" s="77"/>
      <c r="QLL1" s="77"/>
      <c r="QLM1" s="77"/>
      <c r="QLN1" s="77"/>
      <c r="QLO1" s="77"/>
      <c r="QLP1" s="77"/>
      <c r="QLQ1" s="77"/>
      <c r="QLR1" s="77"/>
      <c r="QLS1" s="77"/>
      <c r="QLT1" s="77"/>
      <c r="QLU1" s="77" t="s">
        <v>5872</v>
      </c>
      <c r="QLV1" s="77"/>
      <c r="QLW1" s="77"/>
      <c r="QLX1" s="77"/>
      <c r="QLY1" s="77"/>
      <c r="QLZ1" s="77"/>
      <c r="QMA1" s="77"/>
      <c r="QMB1" s="77"/>
      <c r="QMC1" s="77"/>
      <c r="QMD1" s="77"/>
      <c r="QME1" s="77"/>
      <c r="QMF1" s="77"/>
      <c r="QMG1" s="77"/>
      <c r="QMH1" s="77"/>
      <c r="QMI1" s="77"/>
      <c r="QMJ1" s="77"/>
      <c r="QMK1" s="77" t="s">
        <v>5872</v>
      </c>
      <c r="QML1" s="77"/>
      <c r="QMM1" s="77"/>
      <c r="QMN1" s="77"/>
      <c r="QMO1" s="77"/>
      <c r="QMP1" s="77"/>
      <c r="QMQ1" s="77"/>
      <c r="QMR1" s="77"/>
      <c r="QMS1" s="77"/>
      <c r="QMT1" s="77"/>
      <c r="QMU1" s="77"/>
      <c r="QMV1" s="77"/>
      <c r="QMW1" s="77"/>
      <c r="QMX1" s="77"/>
      <c r="QMY1" s="77"/>
      <c r="QMZ1" s="77"/>
      <c r="QNA1" s="77" t="s">
        <v>5872</v>
      </c>
      <c r="QNB1" s="77"/>
      <c r="QNC1" s="77"/>
      <c r="QND1" s="77"/>
      <c r="QNE1" s="77"/>
      <c r="QNF1" s="77"/>
      <c r="QNG1" s="77"/>
      <c r="QNH1" s="77"/>
      <c r="QNI1" s="77"/>
      <c r="QNJ1" s="77"/>
      <c r="QNK1" s="77"/>
      <c r="QNL1" s="77"/>
      <c r="QNM1" s="77"/>
      <c r="QNN1" s="77"/>
      <c r="QNO1" s="77"/>
      <c r="QNP1" s="77"/>
      <c r="QNQ1" s="77" t="s">
        <v>5872</v>
      </c>
      <c r="QNR1" s="77"/>
      <c r="QNS1" s="77"/>
      <c r="QNT1" s="77"/>
      <c r="QNU1" s="77"/>
      <c r="QNV1" s="77"/>
      <c r="QNW1" s="77"/>
      <c r="QNX1" s="77"/>
      <c r="QNY1" s="77"/>
      <c r="QNZ1" s="77"/>
      <c r="QOA1" s="77"/>
      <c r="QOB1" s="77"/>
      <c r="QOC1" s="77"/>
      <c r="QOD1" s="77"/>
      <c r="QOE1" s="77"/>
      <c r="QOF1" s="77"/>
      <c r="QOG1" s="77" t="s">
        <v>5872</v>
      </c>
      <c r="QOH1" s="77"/>
      <c r="QOI1" s="77"/>
      <c r="QOJ1" s="77"/>
      <c r="QOK1" s="77"/>
      <c r="QOL1" s="77"/>
      <c r="QOM1" s="77"/>
      <c r="QON1" s="77"/>
      <c r="QOO1" s="77"/>
      <c r="QOP1" s="77"/>
      <c r="QOQ1" s="77"/>
      <c r="QOR1" s="77"/>
      <c r="QOS1" s="77"/>
      <c r="QOT1" s="77"/>
      <c r="QOU1" s="77"/>
      <c r="QOV1" s="77"/>
      <c r="QOW1" s="77" t="s">
        <v>5872</v>
      </c>
      <c r="QOX1" s="77"/>
      <c r="QOY1" s="77"/>
      <c r="QOZ1" s="77"/>
      <c r="QPA1" s="77"/>
      <c r="QPB1" s="77"/>
      <c r="QPC1" s="77"/>
      <c r="QPD1" s="77"/>
      <c r="QPE1" s="77"/>
      <c r="QPF1" s="77"/>
      <c r="QPG1" s="77"/>
      <c r="QPH1" s="77"/>
      <c r="QPI1" s="77"/>
      <c r="QPJ1" s="77"/>
      <c r="QPK1" s="77"/>
      <c r="QPL1" s="77"/>
      <c r="QPM1" s="77" t="s">
        <v>5872</v>
      </c>
      <c r="QPN1" s="77"/>
      <c r="QPO1" s="77"/>
      <c r="QPP1" s="77"/>
      <c r="QPQ1" s="77"/>
      <c r="QPR1" s="77"/>
      <c r="QPS1" s="77"/>
      <c r="QPT1" s="77"/>
      <c r="QPU1" s="77"/>
      <c r="QPV1" s="77"/>
      <c r="QPW1" s="77"/>
      <c r="QPX1" s="77"/>
      <c r="QPY1" s="77"/>
      <c r="QPZ1" s="77"/>
      <c r="QQA1" s="77"/>
      <c r="QQB1" s="77"/>
      <c r="QQC1" s="77" t="s">
        <v>5872</v>
      </c>
      <c r="QQD1" s="77"/>
      <c r="QQE1" s="77"/>
      <c r="QQF1" s="77"/>
      <c r="QQG1" s="77"/>
      <c r="QQH1" s="77"/>
      <c r="QQI1" s="77"/>
      <c r="QQJ1" s="77"/>
      <c r="QQK1" s="77"/>
      <c r="QQL1" s="77"/>
      <c r="QQM1" s="77"/>
      <c r="QQN1" s="77"/>
      <c r="QQO1" s="77"/>
      <c r="QQP1" s="77"/>
      <c r="QQQ1" s="77"/>
      <c r="QQR1" s="77"/>
      <c r="QQS1" s="77" t="s">
        <v>5872</v>
      </c>
      <c r="QQT1" s="77"/>
      <c r="QQU1" s="77"/>
      <c r="QQV1" s="77"/>
      <c r="QQW1" s="77"/>
      <c r="QQX1" s="77"/>
      <c r="QQY1" s="77"/>
      <c r="QQZ1" s="77"/>
      <c r="QRA1" s="77"/>
      <c r="QRB1" s="77"/>
      <c r="QRC1" s="77"/>
      <c r="QRD1" s="77"/>
      <c r="QRE1" s="77"/>
      <c r="QRF1" s="77"/>
      <c r="QRG1" s="77"/>
      <c r="QRH1" s="77"/>
      <c r="QRI1" s="77" t="s">
        <v>5872</v>
      </c>
      <c r="QRJ1" s="77"/>
      <c r="QRK1" s="77"/>
      <c r="QRL1" s="77"/>
      <c r="QRM1" s="77"/>
      <c r="QRN1" s="77"/>
      <c r="QRO1" s="77"/>
      <c r="QRP1" s="77"/>
      <c r="QRQ1" s="77"/>
      <c r="QRR1" s="77"/>
      <c r="QRS1" s="77"/>
      <c r="QRT1" s="77"/>
      <c r="QRU1" s="77"/>
      <c r="QRV1" s="77"/>
      <c r="QRW1" s="77"/>
      <c r="QRX1" s="77"/>
      <c r="QRY1" s="77" t="s">
        <v>5872</v>
      </c>
      <c r="QRZ1" s="77"/>
      <c r="QSA1" s="77"/>
      <c r="QSB1" s="77"/>
      <c r="QSC1" s="77"/>
      <c r="QSD1" s="77"/>
      <c r="QSE1" s="77"/>
      <c r="QSF1" s="77"/>
      <c r="QSG1" s="77"/>
      <c r="QSH1" s="77"/>
      <c r="QSI1" s="77"/>
      <c r="QSJ1" s="77"/>
      <c r="QSK1" s="77"/>
      <c r="QSL1" s="77"/>
      <c r="QSM1" s="77"/>
      <c r="QSN1" s="77"/>
      <c r="QSO1" s="77" t="s">
        <v>5872</v>
      </c>
      <c r="QSP1" s="77"/>
      <c r="QSQ1" s="77"/>
      <c r="QSR1" s="77"/>
      <c r="QSS1" s="77"/>
      <c r="QST1" s="77"/>
      <c r="QSU1" s="77"/>
      <c r="QSV1" s="77"/>
      <c r="QSW1" s="77"/>
      <c r="QSX1" s="77"/>
      <c r="QSY1" s="77"/>
      <c r="QSZ1" s="77"/>
      <c r="QTA1" s="77"/>
      <c r="QTB1" s="77"/>
      <c r="QTC1" s="77"/>
      <c r="QTD1" s="77"/>
      <c r="QTE1" s="77" t="s">
        <v>5872</v>
      </c>
      <c r="QTF1" s="77"/>
      <c r="QTG1" s="77"/>
      <c r="QTH1" s="77"/>
      <c r="QTI1" s="77"/>
      <c r="QTJ1" s="77"/>
      <c r="QTK1" s="77"/>
      <c r="QTL1" s="77"/>
      <c r="QTM1" s="77"/>
      <c r="QTN1" s="77"/>
      <c r="QTO1" s="77"/>
      <c r="QTP1" s="77"/>
      <c r="QTQ1" s="77"/>
      <c r="QTR1" s="77"/>
      <c r="QTS1" s="77"/>
      <c r="QTT1" s="77"/>
      <c r="QTU1" s="77" t="s">
        <v>5872</v>
      </c>
      <c r="QTV1" s="77"/>
      <c r="QTW1" s="77"/>
      <c r="QTX1" s="77"/>
      <c r="QTY1" s="77"/>
      <c r="QTZ1" s="77"/>
      <c r="QUA1" s="77"/>
      <c r="QUB1" s="77"/>
      <c r="QUC1" s="77"/>
      <c r="QUD1" s="77"/>
      <c r="QUE1" s="77"/>
      <c r="QUF1" s="77"/>
      <c r="QUG1" s="77"/>
      <c r="QUH1" s="77"/>
      <c r="QUI1" s="77"/>
      <c r="QUJ1" s="77"/>
      <c r="QUK1" s="77" t="s">
        <v>5872</v>
      </c>
      <c r="QUL1" s="77"/>
      <c r="QUM1" s="77"/>
      <c r="QUN1" s="77"/>
      <c r="QUO1" s="77"/>
      <c r="QUP1" s="77"/>
      <c r="QUQ1" s="77"/>
      <c r="QUR1" s="77"/>
      <c r="QUS1" s="77"/>
      <c r="QUT1" s="77"/>
      <c r="QUU1" s="77"/>
      <c r="QUV1" s="77"/>
      <c r="QUW1" s="77"/>
      <c r="QUX1" s="77"/>
      <c r="QUY1" s="77"/>
      <c r="QUZ1" s="77"/>
      <c r="QVA1" s="77" t="s">
        <v>5872</v>
      </c>
      <c r="QVB1" s="77"/>
      <c r="QVC1" s="77"/>
      <c r="QVD1" s="77"/>
      <c r="QVE1" s="77"/>
      <c r="QVF1" s="77"/>
      <c r="QVG1" s="77"/>
      <c r="QVH1" s="77"/>
      <c r="QVI1" s="77"/>
      <c r="QVJ1" s="77"/>
      <c r="QVK1" s="77"/>
      <c r="QVL1" s="77"/>
      <c r="QVM1" s="77"/>
      <c r="QVN1" s="77"/>
      <c r="QVO1" s="77"/>
      <c r="QVP1" s="77"/>
      <c r="QVQ1" s="77" t="s">
        <v>5872</v>
      </c>
      <c r="QVR1" s="77"/>
      <c r="QVS1" s="77"/>
      <c r="QVT1" s="77"/>
      <c r="QVU1" s="77"/>
      <c r="QVV1" s="77"/>
      <c r="QVW1" s="77"/>
      <c r="QVX1" s="77"/>
      <c r="QVY1" s="77"/>
      <c r="QVZ1" s="77"/>
      <c r="QWA1" s="77"/>
      <c r="QWB1" s="77"/>
      <c r="QWC1" s="77"/>
      <c r="QWD1" s="77"/>
      <c r="QWE1" s="77"/>
      <c r="QWF1" s="77"/>
      <c r="QWG1" s="77" t="s">
        <v>5872</v>
      </c>
      <c r="QWH1" s="77"/>
      <c r="QWI1" s="77"/>
      <c r="QWJ1" s="77"/>
      <c r="QWK1" s="77"/>
      <c r="QWL1" s="77"/>
      <c r="QWM1" s="77"/>
      <c r="QWN1" s="77"/>
      <c r="QWO1" s="77"/>
      <c r="QWP1" s="77"/>
      <c r="QWQ1" s="77"/>
      <c r="QWR1" s="77"/>
      <c r="QWS1" s="77"/>
      <c r="QWT1" s="77"/>
      <c r="QWU1" s="77"/>
      <c r="QWV1" s="77"/>
      <c r="QWW1" s="77" t="s">
        <v>5872</v>
      </c>
      <c r="QWX1" s="77"/>
      <c r="QWY1" s="77"/>
      <c r="QWZ1" s="77"/>
      <c r="QXA1" s="77"/>
      <c r="QXB1" s="77"/>
      <c r="QXC1" s="77"/>
      <c r="QXD1" s="77"/>
      <c r="QXE1" s="77"/>
      <c r="QXF1" s="77"/>
      <c r="QXG1" s="77"/>
      <c r="QXH1" s="77"/>
      <c r="QXI1" s="77"/>
      <c r="QXJ1" s="77"/>
      <c r="QXK1" s="77"/>
      <c r="QXL1" s="77"/>
      <c r="QXM1" s="77" t="s">
        <v>5872</v>
      </c>
      <c r="QXN1" s="77"/>
      <c r="QXO1" s="77"/>
      <c r="QXP1" s="77"/>
      <c r="QXQ1" s="77"/>
      <c r="QXR1" s="77"/>
      <c r="QXS1" s="77"/>
      <c r="QXT1" s="77"/>
      <c r="QXU1" s="77"/>
      <c r="QXV1" s="77"/>
      <c r="QXW1" s="77"/>
      <c r="QXX1" s="77"/>
      <c r="QXY1" s="77"/>
      <c r="QXZ1" s="77"/>
      <c r="QYA1" s="77"/>
      <c r="QYB1" s="77"/>
      <c r="QYC1" s="77" t="s">
        <v>5872</v>
      </c>
      <c r="QYD1" s="77"/>
      <c r="QYE1" s="77"/>
      <c r="QYF1" s="77"/>
      <c r="QYG1" s="77"/>
      <c r="QYH1" s="77"/>
      <c r="QYI1" s="77"/>
      <c r="QYJ1" s="77"/>
      <c r="QYK1" s="77"/>
      <c r="QYL1" s="77"/>
      <c r="QYM1" s="77"/>
      <c r="QYN1" s="77"/>
      <c r="QYO1" s="77"/>
      <c r="QYP1" s="77"/>
      <c r="QYQ1" s="77"/>
      <c r="QYR1" s="77"/>
      <c r="QYS1" s="77" t="s">
        <v>5872</v>
      </c>
      <c r="QYT1" s="77"/>
      <c r="QYU1" s="77"/>
      <c r="QYV1" s="77"/>
      <c r="QYW1" s="77"/>
      <c r="QYX1" s="77"/>
      <c r="QYY1" s="77"/>
      <c r="QYZ1" s="77"/>
      <c r="QZA1" s="77"/>
      <c r="QZB1" s="77"/>
      <c r="QZC1" s="77"/>
      <c r="QZD1" s="77"/>
      <c r="QZE1" s="77"/>
      <c r="QZF1" s="77"/>
      <c r="QZG1" s="77"/>
      <c r="QZH1" s="77"/>
      <c r="QZI1" s="77" t="s">
        <v>5872</v>
      </c>
      <c r="QZJ1" s="77"/>
      <c r="QZK1" s="77"/>
      <c r="QZL1" s="77"/>
      <c r="QZM1" s="77"/>
      <c r="QZN1" s="77"/>
      <c r="QZO1" s="77"/>
      <c r="QZP1" s="77"/>
      <c r="QZQ1" s="77"/>
      <c r="QZR1" s="77"/>
      <c r="QZS1" s="77"/>
      <c r="QZT1" s="77"/>
      <c r="QZU1" s="77"/>
      <c r="QZV1" s="77"/>
      <c r="QZW1" s="77"/>
      <c r="QZX1" s="77"/>
      <c r="QZY1" s="77" t="s">
        <v>5872</v>
      </c>
      <c r="QZZ1" s="77"/>
      <c r="RAA1" s="77"/>
      <c r="RAB1" s="77"/>
      <c r="RAC1" s="77"/>
      <c r="RAD1" s="77"/>
      <c r="RAE1" s="77"/>
      <c r="RAF1" s="77"/>
      <c r="RAG1" s="77"/>
      <c r="RAH1" s="77"/>
      <c r="RAI1" s="77"/>
      <c r="RAJ1" s="77"/>
      <c r="RAK1" s="77"/>
      <c r="RAL1" s="77"/>
      <c r="RAM1" s="77"/>
      <c r="RAN1" s="77"/>
      <c r="RAO1" s="77" t="s">
        <v>5872</v>
      </c>
      <c r="RAP1" s="77"/>
      <c r="RAQ1" s="77"/>
      <c r="RAR1" s="77"/>
      <c r="RAS1" s="77"/>
      <c r="RAT1" s="77"/>
      <c r="RAU1" s="77"/>
      <c r="RAV1" s="77"/>
      <c r="RAW1" s="77"/>
      <c r="RAX1" s="77"/>
      <c r="RAY1" s="77"/>
      <c r="RAZ1" s="77"/>
      <c r="RBA1" s="77"/>
      <c r="RBB1" s="77"/>
      <c r="RBC1" s="77"/>
      <c r="RBD1" s="77"/>
      <c r="RBE1" s="77" t="s">
        <v>5872</v>
      </c>
      <c r="RBF1" s="77"/>
      <c r="RBG1" s="77"/>
      <c r="RBH1" s="77"/>
      <c r="RBI1" s="77"/>
      <c r="RBJ1" s="77"/>
      <c r="RBK1" s="77"/>
      <c r="RBL1" s="77"/>
      <c r="RBM1" s="77"/>
      <c r="RBN1" s="77"/>
      <c r="RBO1" s="77"/>
      <c r="RBP1" s="77"/>
      <c r="RBQ1" s="77"/>
      <c r="RBR1" s="77"/>
      <c r="RBS1" s="77"/>
      <c r="RBT1" s="77"/>
      <c r="RBU1" s="77" t="s">
        <v>5872</v>
      </c>
      <c r="RBV1" s="77"/>
      <c r="RBW1" s="77"/>
      <c r="RBX1" s="77"/>
      <c r="RBY1" s="77"/>
      <c r="RBZ1" s="77"/>
      <c r="RCA1" s="77"/>
      <c r="RCB1" s="77"/>
      <c r="RCC1" s="77"/>
      <c r="RCD1" s="77"/>
      <c r="RCE1" s="77"/>
      <c r="RCF1" s="77"/>
      <c r="RCG1" s="77"/>
      <c r="RCH1" s="77"/>
      <c r="RCI1" s="77"/>
      <c r="RCJ1" s="77"/>
      <c r="RCK1" s="77" t="s">
        <v>5872</v>
      </c>
      <c r="RCL1" s="77"/>
      <c r="RCM1" s="77"/>
      <c r="RCN1" s="77"/>
      <c r="RCO1" s="77"/>
      <c r="RCP1" s="77"/>
      <c r="RCQ1" s="77"/>
      <c r="RCR1" s="77"/>
      <c r="RCS1" s="77"/>
      <c r="RCT1" s="77"/>
      <c r="RCU1" s="77"/>
      <c r="RCV1" s="77"/>
      <c r="RCW1" s="77"/>
      <c r="RCX1" s="77"/>
      <c r="RCY1" s="77"/>
      <c r="RCZ1" s="77"/>
      <c r="RDA1" s="77" t="s">
        <v>5872</v>
      </c>
      <c r="RDB1" s="77"/>
      <c r="RDC1" s="77"/>
      <c r="RDD1" s="77"/>
      <c r="RDE1" s="77"/>
      <c r="RDF1" s="77"/>
      <c r="RDG1" s="77"/>
      <c r="RDH1" s="77"/>
      <c r="RDI1" s="77"/>
      <c r="RDJ1" s="77"/>
      <c r="RDK1" s="77"/>
      <c r="RDL1" s="77"/>
      <c r="RDM1" s="77"/>
      <c r="RDN1" s="77"/>
      <c r="RDO1" s="77"/>
      <c r="RDP1" s="77"/>
      <c r="RDQ1" s="77" t="s">
        <v>5872</v>
      </c>
      <c r="RDR1" s="77"/>
      <c r="RDS1" s="77"/>
      <c r="RDT1" s="77"/>
      <c r="RDU1" s="77"/>
      <c r="RDV1" s="77"/>
      <c r="RDW1" s="77"/>
      <c r="RDX1" s="77"/>
      <c r="RDY1" s="77"/>
      <c r="RDZ1" s="77"/>
      <c r="REA1" s="77"/>
      <c r="REB1" s="77"/>
      <c r="REC1" s="77"/>
      <c r="RED1" s="77"/>
      <c r="REE1" s="77"/>
      <c r="REF1" s="77"/>
      <c r="REG1" s="77" t="s">
        <v>5872</v>
      </c>
      <c r="REH1" s="77"/>
      <c r="REI1" s="77"/>
      <c r="REJ1" s="77"/>
      <c r="REK1" s="77"/>
      <c r="REL1" s="77"/>
      <c r="REM1" s="77"/>
      <c r="REN1" s="77"/>
      <c r="REO1" s="77"/>
      <c r="REP1" s="77"/>
      <c r="REQ1" s="77"/>
      <c r="RER1" s="77"/>
      <c r="RES1" s="77"/>
      <c r="RET1" s="77"/>
      <c r="REU1" s="77"/>
      <c r="REV1" s="77"/>
      <c r="REW1" s="77" t="s">
        <v>5872</v>
      </c>
      <c r="REX1" s="77"/>
      <c r="REY1" s="77"/>
      <c r="REZ1" s="77"/>
      <c r="RFA1" s="77"/>
      <c r="RFB1" s="77"/>
      <c r="RFC1" s="77"/>
      <c r="RFD1" s="77"/>
      <c r="RFE1" s="77"/>
      <c r="RFF1" s="77"/>
      <c r="RFG1" s="77"/>
      <c r="RFH1" s="77"/>
      <c r="RFI1" s="77"/>
      <c r="RFJ1" s="77"/>
      <c r="RFK1" s="77"/>
      <c r="RFL1" s="77"/>
      <c r="RFM1" s="77" t="s">
        <v>5872</v>
      </c>
      <c r="RFN1" s="77"/>
      <c r="RFO1" s="77"/>
      <c r="RFP1" s="77"/>
      <c r="RFQ1" s="77"/>
      <c r="RFR1" s="77"/>
      <c r="RFS1" s="77"/>
      <c r="RFT1" s="77"/>
      <c r="RFU1" s="77"/>
      <c r="RFV1" s="77"/>
      <c r="RFW1" s="77"/>
      <c r="RFX1" s="77"/>
      <c r="RFY1" s="77"/>
      <c r="RFZ1" s="77"/>
      <c r="RGA1" s="77"/>
      <c r="RGB1" s="77"/>
      <c r="RGC1" s="77" t="s">
        <v>5872</v>
      </c>
      <c r="RGD1" s="77"/>
      <c r="RGE1" s="77"/>
      <c r="RGF1" s="77"/>
      <c r="RGG1" s="77"/>
      <c r="RGH1" s="77"/>
      <c r="RGI1" s="77"/>
      <c r="RGJ1" s="77"/>
      <c r="RGK1" s="77"/>
      <c r="RGL1" s="77"/>
      <c r="RGM1" s="77"/>
      <c r="RGN1" s="77"/>
      <c r="RGO1" s="77"/>
      <c r="RGP1" s="77"/>
      <c r="RGQ1" s="77"/>
      <c r="RGR1" s="77"/>
      <c r="RGS1" s="77" t="s">
        <v>5872</v>
      </c>
      <c r="RGT1" s="77"/>
      <c r="RGU1" s="77"/>
      <c r="RGV1" s="77"/>
      <c r="RGW1" s="77"/>
      <c r="RGX1" s="77"/>
      <c r="RGY1" s="77"/>
      <c r="RGZ1" s="77"/>
      <c r="RHA1" s="77"/>
      <c r="RHB1" s="77"/>
      <c r="RHC1" s="77"/>
      <c r="RHD1" s="77"/>
      <c r="RHE1" s="77"/>
      <c r="RHF1" s="77"/>
      <c r="RHG1" s="77"/>
      <c r="RHH1" s="77"/>
      <c r="RHI1" s="77" t="s">
        <v>5872</v>
      </c>
      <c r="RHJ1" s="77"/>
      <c r="RHK1" s="77"/>
      <c r="RHL1" s="77"/>
      <c r="RHM1" s="77"/>
      <c r="RHN1" s="77"/>
      <c r="RHO1" s="77"/>
      <c r="RHP1" s="77"/>
      <c r="RHQ1" s="77"/>
      <c r="RHR1" s="77"/>
      <c r="RHS1" s="77"/>
      <c r="RHT1" s="77"/>
      <c r="RHU1" s="77"/>
      <c r="RHV1" s="77"/>
      <c r="RHW1" s="77"/>
      <c r="RHX1" s="77"/>
      <c r="RHY1" s="77" t="s">
        <v>5872</v>
      </c>
      <c r="RHZ1" s="77"/>
      <c r="RIA1" s="77"/>
      <c r="RIB1" s="77"/>
      <c r="RIC1" s="77"/>
      <c r="RID1" s="77"/>
      <c r="RIE1" s="77"/>
      <c r="RIF1" s="77"/>
      <c r="RIG1" s="77"/>
      <c r="RIH1" s="77"/>
      <c r="RII1" s="77"/>
      <c r="RIJ1" s="77"/>
      <c r="RIK1" s="77"/>
      <c r="RIL1" s="77"/>
      <c r="RIM1" s="77"/>
      <c r="RIN1" s="77"/>
      <c r="RIO1" s="77" t="s">
        <v>5872</v>
      </c>
      <c r="RIP1" s="77"/>
      <c r="RIQ1" s="77"/>
      <c r="RIR1" s="77"/>
      <c r="RIS1" s="77"/>
      <c r="RIT1" s="77"/>
      <c r="RIU1" s="77"/>
      <c r="RIV1" s="77"/>
      <c r="RIW1" s="77"/>
      <c r="RIX1" s="77"/>
      <c r="RIY1" s="77"/>
      <c r="RIZ1" s="77"/>
      <c r="RJA1" s="77"/>
      <c r="RJB1" s="77"/>
      <c r="RJC1" s="77"/>
      <c r="RJD1" s="77"/>
      <c r="RJE1" s="77" t="s">
        <v>5872</v>
      </c>
      <c r="RJF1" s="77"/>
      <c r="RJG1" s="77"/>
      <c r="RJH1" s="77"/>
      <c r="RJI1" s="77"/>
      <c r="RJJ1" s="77"/>
      <c r="RJK1" s="77"/>
      <c r="RJL1" s="77"/>
      <c r="RJM1" s="77"/>
      <c r="RJN1" s="77"/>
      <c r="RJO1" s="77"/>
      <c r="RJP1" s="77"/>
      <c r="RJQ1" s="77"/>
      <c r="RJR1" s="77"/>
      <c r="RJS1" s="77"/>
      <c r="RJT1" s="77"/>
      <c r="RJU1" s="77" t="s">
        <v>5872</v>
      </c>
      <c r="RJV1" s="77"/>
      <c r="RJW1" s="77"/>
      <c r="RJX1" s="77"/>
      <c r="RJY1" s="77"/>
      <c r="RJZ1" s="77"/>
      <c r="RKA1" s="77"/>
      <c r="RKB1" s="77"/>
      <c r="RKC1" s="77"/>
      <c r="RKD1" s="77"/>
      <c r="RKE1" s="77"/>
      <c r="RKF1" s="77"/>
      <c r="RKG1" s="77"/>
      <c r="RKH1" s="77"/>
      <c r="RKI1" s="77"/>
      <c r="RKJ1" s="77"/>
      <c r="RKK1" s="77" t="s">
        <v>5872</v>
      </c>
      <c r="RKL1" s="77"/>
      <c r="RKM1" s="77"/>
      <c r="RKN1" s="77"/>
      <c r="RKO1" s="77"/>
      <c r="RKP1" s="77"/>
      <c r="RKQ1" s="77"/>
      <c r="RKR1" s="77"/>
      <c r="RKS1" s="77"/>
      <c r="RKT1" s="77"/>
      <c r="RKU1" s="77"/>
      <c r="RKV1" s="77"/>
      <c r="RKW1" s="77"/>
      <c r="RKX1" s="77"/>
      <c r="RKY1" s="77"/>
      <c r="RKZ1" s="77"/>
      <c r="RLA1" s="77" t="s">
        <v>5872</v>
      </c>
      <c r="RLB1" s="77"/>
      <c r="RLC1" s="77"/>
      <c r="RLD1" s="77"/>
      <c r="RLE1" s="77"/>
      <c r="RLF1" s="77"/>
      <c r="RLG1" s="77"/>
      <c r="RLH1" s="77"/>
      <c r="RLI1" s="77"/>
      <c r="RLJ1" s="77"/>
      <c r="RLK1" s="77"/>
      <c r="RLL1" s="77"/>
      <c r="RLM1" s="77"/>
      <c r="RLN1" s="77"/>
      <c r="RLO1" s="77"/>
      <c r="RLP1" s="77"/>
      <c r="RLQ1" s="77" t="s">
        <v>5872</v>
      </c>
      <c r="RLR1" s="77"/>
      <c r="RLS1" s="77"/>
      <c r="RLT1" s="77"/>
      <c r="RLU1" s="77"/>
      <c r="RLV1" s="77"/>
      <c r="RLW1" s="77"/>
      <c r="RLX1" s="77"/>
      <c r="RLY1" s="77"/>
      <c r="RLZ1" s="77"/>
      <c r="RMA1" s="77"/>
      <c r="RMB1" s="77"/>
      <c r="RMC1" s="77"/>
      <c r="RMD1" s="77"/>
      <c r="RME1" s="77"/>
      <c r="RMF1" s="77"/>
      <c r="RMG1" s="77" t="s">
        <v>5872</v>
      </c>
      <c r="RMH1" s="77"/>
      <c r="RMI1" s="77"/>
      <c r="RMJ1" s="77"/>
      <c r="RMK1" s="77"/>
      <c r="RML1" s="77"/>
      <c r="RMM1" s="77"/>
      <c r="RMN1" s="77"/>
      <c r="RMO1" s="77"/>
      <c r="RMP1" s="77"/>
      <c r="RMQ1" s="77"/>
      <c r="RMR1" s="77"/>
      <c r="RMS1" s="77"/>
      <c r="RMT1" s="77"/>
      <c r="RMU1" s="77"/>
      <c r="RMV1" s="77"/>
      <c r="RMW1" s="77" t="s">
        <v>5872</v>
      </c>
      <c r="RMX1" s="77"/>
      <c r="RMY1" s="77"/>
      <c r="RMZ1" s="77"/>
      <c r="RNA1" s="77"/>
      <c r="RNB1" s="77"/>
      <c r="RNC1" s="77"/>
      <c r="RND1" s="77"/>
      <c r="RNE1" s="77"/>
      <c r="RNF1" s="77"/>
      <c r="RNG1" s="77"/>
      <c r="RNH1" s="77"/>
      <c r="RNI1" s="77"/>
      <c r="RNJ1" s="77"/>
      <c r="RNK1" s="77"/>
      <c r="RNL1" s="77"/>
      <c r="RNM1" s="77" t="s">
        <v>5872</v>
      </c>
      <c r="RNN1" s="77"/>
      <c r="RNO1" s="77"/>
      <c r="RNP1" s="77"/>
      <c r="RNQ1" s="77"/>
      <c r="RNR1" s="77"/>
      <c r="RNS1" s="77"/>
      <c r="RNT1" s="77"/>
      <c r="RNU1" s="77"/>
      <c r="RNV1" s="77"/>
      <c r="RNW1" s="77"/>
      <c r="RNX1" s="77"/>
      <c r="RNY1" s="77"/>
      <c r="RNZ1" s="77"/>
      <c r="ROA1" s="77"/>
      <c r="ROB1" s="77"/>
      <c r="ROC1" s="77" t="s">
        <v>5872</v>
      </c>
      <c r="ROD1" s="77"/>
      <c r="ROE1" s="77"/>
      <c r="ROF1" s="77"/>
      <c r="ROG1" s="77"/>
      <c r="ROH1" s="77"/>
      <c r="ROI1" s="77"/>
      <c r="ROJ1" s="77"/>
      <c r="ROK1" s="77"/>
      <c r="ROL1" s="77"/>
      <c r="ROM1" s="77"/>
      <c r="RON1" s="77"/>
      <c r="ROO1" s="77"/>
      <c r="ROP1" s="77"/>
      <c r="ROQ1" s="77"/>
      <c r="ROR1" s="77"/>
      <c r="ROS1" s="77" t="s">
        <v>5872</v>
      </c>
      <c r="ROT1" s="77"/>
      <c r="ROU1" s="77"/>
      <c r="ROV1" s="77"/>
      <c r="ROW1" s="77"/>
      <c r="ROX1" s="77"/>
      <c r="ROY1" s="77"/>
      <c r="ROZ1" s="77"/>
      <c r="RPA1" s="77"/>
      <c r="RPB1" s="77"/>
      <c r="RPC1" s="77"/>
      <c r="RPD1" s="77"/>
      <c r="RPE1" s="77"/>
      <c r="RPF1" s="77"/>
      <c r="RPG1" s="77"/>
      <c r="RPH1" s="77"/>
      <c r="RPI1" s="77" t="s">
        <v>5872</v>
      </c>
      <c r="RPJ1" s="77"/>
      <c r="RPK1" s="77"/>
      <c r="RPL1" s="77"/>
      <c r="RPM1" s="77"/>
      <c r="RPN1" s="77"/>
      <c r="RPO1" s="77"/>
      <c r="RPP1" s="77"/>
      <c r="RPQ1" s="77"/>
      <c r="RPR1" s="77"/>
      <c r="RPS1" s="77"/>
      <c r="RPT1" s="77"/>
      <c r="RPU1" s="77"/>
      <c r="RPV1" s="77"/>
      <c r="RPW1" s="77"/>
      <c r="RPX1" s="77"/>
      <c r="RPY1" s="77" t="s">
        <v>5872</v>
      </c>
      <c r="RPZ1" s="77"/>
      <c r="RQA1" s="77"/>
      <c r="RQB1" s="77"/>
      <c r="RQC1" s="77"/>
      <c r="RQD1" s="77"/>
      <c r="RQE1" s="77"/>
      <c r="RQF1" s="77"/>
      <c r="RQG1" s="77"/>
      <c r="RQH1" s="77"/>
      <c r="RQI1" s="77"/>
      <c r="RQJ1" s="77"/>
      <c r="RQK1" s="77"/>
      <c r="RQL1" s="77"/>
      <c r="RQM1" s="77"/>
      <c r="RQN1" s="77"/>
      <c r="RQO1" s="77" t="s">
        <v>5872</v>
      </c>
      <c r="RQP1" s="77"/>
      <c r="RQQ1" s="77"/>
      <c r="RQR1" s="77"/>
      <c r="RQS1" s="77"/>
      <c r="RQT1" s="77"/>
      <c r="RQU1" s="77"/>
      <c r="RQV1" s="77"/>
      <c r="RQW1" s="77"/>
      <c r="RQX1" s="77"/>
      <c r="RQY1" s="77"/>
      <c r="RQZ1" s="77"/>
      <c r="RRA1" s="77"/>
      <c r="RRB1" s="77"/>
      <c r="RRC1" s="77"/>
      <c r="RRD1" s="77"/>
      <c r="RRE1" s="77" t="s">
        <v>5872</v>
      </c>
      <c r="RRF1" s="77"/>
      <c r="RRG1" s="77"/>
      <c r="RRH1" s="77"/>
      <c r="RRI1" s="77"/>
      <c r="RRJ1" s="77"/>
      <c r="RRK1" s="77"/>
      <c r="RRL1" s="77"/>
      <c r="RRM1" s="77"/>
      <c r="RRN1" s="77"/>
      <c r="RRO1" s="77"/>
      <c r="RRP1" s="77"/>
      <c r="RRQ1" s="77"/>
      <c r="RRR1" s="77"/>
      <c r="RRS1" s="77"/>
      <c r="RRT1" s="77"/>
      <c r="RRU1" s="77" t="s">
        <v>5872</v>
      </c>
      <c r="RRV1" s="77"/>
      <c r="RRW1" s="77"/>
      <c r="RRX1" s="77"/>
      <c r="RRY1" s="77"/>
      <c r="RRZ1" s="77"/>
      <c r="RSA1" s="77"/>
      <c r="RSB1" s="77"/>
      <c r="RSC1" s="77"/>
      <c r="RSD1" s="77"/>
      <c r="RSE1" s="77"/>
      <c r="RSF1" s="77"/>
      <c r="RSG1" s="77"/>
      <c r="RSH1" s="77"/>
      <c r="RSI1" s="77"/>
      <c r="RSJ1" s="77"/>
      <c r="RSK1" s="77" t="s">
        <v>5872</v>
      </c>
      <c r="RSL1" s="77"/>
      <c r="RSM1" s="77"/>
      <c r="RSN1" s="77"/>
      <c r="RSO1" s="77"/>
      <c r="RSP1" s="77"/>
      <c r="RSQ1" s="77"/>
      <c r="RSR1" s="77"/>
      <c r="RSS1" s="77"/>
      <c r="RST1" s="77"/>
      <c r="RSU1" s="77"/>
      <c r="RSV1" s="77"/>
      <c r="RSW1" s="77"/>
      <c r="RSX1" s="77"/>
      <c r="RSY1" s="77"/>
      <c r="RSZ1" s="77"/>
      <c r="RTA1" s="77" t="s">
        <v>5872</v>
      </c>
      <c r="RTB1" s="77"/>
      <c r="RTC1" s="77"/>
      <c r="RTD1" s="77"/>
      <c r="RTE1" s="77"/>
      <c r="RTF1" s="77"/>
      <c r="RTG1" s="77"/>
      <c r="RTH1" s="77"/>
      <c r="RTI1" s="77"/>
      <c r="RTJ1" s="77"/>
      <c r="RTK1" s="77"/>
      <c r="RTL1" s="77"/>
      <c r="RTM1" s="77"/>
      <c r="RTN1" s="77"/>
      <c r="RTO1" s="77"/>
      <c r="RTP1" s="77"/>
      <c r="RTQ1" s="77" t="s">
        <v>5872</v>
      </c>
      <c r="RTR1" s="77"/>
      <c r="RTS1" s="77"/>
      <c r="RTT1" s="77"/>
      <c r="RTU1" s="77"/>
      <c r="RTV1" s="77"/>
      <c r="RTW1" s="77"/>
      <c r="RTX1" s="77"/>
      <c r="RTY1" s="77"/>
      <c r="RTZ1" s="77"/>
      <c r="RUA1" s="77"/>
      <c r="RUB1" s="77"/>
      <c r="RUC1" s="77"/>
      <c r="RUD1" s="77"/>
      <c r="RUE1" s="77"/>
      <c r="RUF1" s="77"/>
      <c r="RUG1" s="77" t="s">
        <v>5872</v>
      </c>
      <c r="RUH1" s="77"/>
      <c r="RUI1" s="77"/>
      <c r="RUJ1" s="77"/>
      <c r="RUK1" s="77"/>
      <c r="RUL1" s="77"/>
      <c r="RUM1" s="77"/>
      <c r="RUN1" s="77"/>
      <c r="RUO1" s="77"/>
      <c r="RUP1" s="77"/>
      <c r="RUQ1" s="77"/>
      <c r="RUR1" s="77"/>
      <c r="RUS1" s="77"/>
      <c r="RUT1" s="77"/>
      <c r="RUU1" s="77"/>
      <c r="RUV1" s="77"/>
      <c r="RUW1" s="77" t="s">
        <v>5872</v>
      </c>
      <c r="RUX1" s="77"/>
      <c r="RUY1" s="77"/>
      <c r="RUZ1" s="77"/>
      <c r="RVA1" s="77"/>
      <c r="RVB1" s="77"/>
      <c r="RVC1" s="77"/>
      <c r="RVD1" s="77"/>
      <c r="RVE1" s="77"/>
      <c r="RVF1" s="77"/>
      <c r="RVG1" s="77"/>
      <c r="RVH1" s="77"/>
      <c r="RVI1" s="77"/>
      <c r="RVJ1" s="77"/>
      <c r="RVK1" s="77"/>
      <c r="RVL1" s="77"/>
      <c r="RVM1" s="77" t="s">
        <v>5872</v>
      </c>
      <c r="RVN1" s="77"/>
      <c r="RVO1" s="77"/>
      <c r="RVP1" s="77"/>
      <c r="RVQ1" s="77"/>
      <c r="RVR1" s="77"/>
      <c r="RVS1" s="77"/>
      <c r="RVT1" s="77"/>
      <c r="RVU1" s="77"/>
      <c r="RVV1" s="77"/>
      <c r="RVW1" s="77"/>
      <c r="RVX1" s="77"/>
      <c r="RVY1" s="77"/>
      <c r="RVZ1" s="77"/>
      <c r="RWA1" s="77"/>
      <c r="RWB1" s="77"/>
      <c r="RWC1" s="77" t="s">
        <v>5872</v>
      </c>
      <c r="RWD1" s="77"/>
      <c r="RWE1" s="77"/>
      <c r="RWF1" s="77"/>
      <c r="RWG1" s="77"/>
      <c r="RWH1" s="77"/>
      <c r="RWI1" s="77"/>
      <c r="RWJ1" s="77"/>
      <c r="RWK1" s="77"/>
      <c r="RWL1" s="77"/>
      <c r="RWM1" s="77"/>
      <c r="RWN1" s="77"/>
      <c r="RWO1" s="77"/>
      <c r="RWP1" s="77"/>
      <c r="RWQ1" s="77"/>
      <c r="RWR1" s="77"/>
      <c r="RWS1" s="77" t="s">
        <v>5872</v>
      </c>
      <c r="RWT1" s="77"/>
      <c r="RWU1" s="77"/>
      <c r="RWV1" s="77"/>
      <c r="RWW1" s="77"/>
      <c r="RWX1" s="77"/>
      <c r="RWY1" s="77"/>
      <c r="RWZ1" s="77"/>
      <c r="RXA1" s="77"/>
      <c r="RXB1" s="77"/>
      <c r="RXC1" s="77"/>
      <c r="RXD1" s="77"/>
      <c r="RXE1" s="77"/>
      <c r="RXF1" s="77"/>
      <c r="RXG1" s="77"/>
      <c r="RXH1" s="77"/>
      <c r="RXI1" s="77" t="s">
        <v>5872</v>
      </c>
      <c r="RXJ1" s="77"/>
      <c r="RXK1" s="77"/>
      <c r="RXL1" s="77"/>
      <c r="RXM1" s="77"/>
      <c r="RXN1" s="77"/>
      <c r="RXO1" s="77"/>
      <c r="RXP1" s="77"/>
      <c r="RXQ1" s="77"/>
      <c r="RXR1" s="77"/>
      <c r="RXS1" s="77"/>
      <c r="RXT1" s="77"/>
      <c r="RXU1" s="77"/>
      <c r="RXV1" s="77"/>
      <c r="RXW1" s="77"/>
      <c r="RXX1" s="77"/>
      <c r="RXY1" s="77" t="s">
        <v>5872</v>
      </c>
      <c r="RXZ1" s="77"/>
      <c r="RYA1" s="77"/>
      <c r="RYB1" s="77"/>
      <c r="RYC1" s="77"/>
      <c r="RYD1" s="77"/>
      <c r="RYE1" s="77"/>
      <c r="RYF1" s="77"/>
      <c r="RYG1" s="77"/>
      <c r="RYH1" s="77"/>
      <c r="RYI1" s="77"/>
      <c r="RYJ1" s="77"/>
      <c r="RYK1" s="77"/>
      <c r="RYL1" s="77"/>
      <c r="RYM1" s="77"/>
      <c r="RYN1" s="77"/>
      <c r="RYO1" s="77" t="s">
        <v>5872</v>
      </c>
      <c r="RYP1" s="77"/>
      <c r="RYQ1" s="77"/>
      <c r="RYR1" s="77"/>
      <c r="RYS1" s="77"/>
      <c r="RYT1" s="77"/>
      <c r="RYU1" s="77"/>
      <c r="RYV1" s="77"/>
      <c r="RYW1" s="77"/>
      <c r="RYX1" s="77"/>
      <c r="RYY1" s="77"/>
      <c r="RYZ1" s="77"/>
      <c r="RZA1" s="77"/>
      <c r="RZB1" s="77"/>
      <c r="RZC1" s="77"/>
      <c r="RZD1" s="77"/>
      <c r="RZE1" s="77" t="s">
        <v>5872</v>
      </c>
      <c r="RZF1" s="77"/>
      <c r="RZG1" s="77"/>
      <c r="RZH1" s="77"/>
      <c r="RZI1" s="77"/>
      <c r="RZJ1" s="77"/>
      <c r="RZK1" s="77"/>
      <c r="RZL1" s="77"/>
      <c r="RZM1" s="77"/>
      <c r="RZN1" s="77"/>
      <c r="RZO1" s="77"/>
      <c r="RZP1" s="77"/>
      <c r="RZQ1" s="77"/>
      <c r="RZR1" s="77"/>
      <c r="RZS1" s="77"/>
      <c r="RZT1" s="77"/>
      <c r="RZU1" s="77" t="s">
        <v>5872</v>
      </c>
      <c r="RZV1" s="77"/>
      <c r="RZW1" s="77"/>
      <c r="RZX1" s="77"/>
      <c r="RZY1" s="77"/>
      <c r="RZZ1" s="77"/>
      <c r="SAA1" s="77"/>
      <c r="SAB1" s="77"/>
      <c r="SAC1" s="77"/>
      <c r="SAD1" s="77"/>
      <c r="SAE1" s="77"/>
      <c r="SAF1" s="77"/>
      <c r="SAG1" s="77"/>
      <c r="SAH1" s="77"/>
      <c r="SAI1" s="77"/>
      <c r="SAJ1" s="77"/>
      <c r="SAK1" s="77" t="s">
        <v>5872</v>
      </c>
      <c r="SAL1" s="77"/>
      <c r="SAM1" s="77"/>
      <c r="SAN1" s="77"/>
      <c r="SAO1" s="77"/>
      <c r="SAP1" s="77"/>
      <c r="SAQ1" s="77"/>
      <c r="SAR1" s="77"/>
      <c r="SAS1" s="77"/>
      <c r="SAT1" s="77"/>
      <c r="SAU1" s="77"/>
      <c r="SAV1" s="77"/>
      <c r="SAW1" s="77"/>
      <c r="SAX1" s="77"/>
      <c r="SAY1" s="77"/>
      <c r="SAZ1" s="77"/>
      <c r="SBA1" s="77" t="s">
        <v>5872</v>
      </c>
      <c r="SBB1" s="77"/>
      <c r="SBC1" s="77"/>
      <c r="SBD1" s="77"/>
      <c r="SBE1" s="77"/>
      <c r="SBF1" s="77"/>
      <c r="SBG1" s="77"/>
      <c r="SBH1" s="77"/>
      <c r="SBI1" s="77"/>
      <c r="SBJ1" s="77"/>
      <c r="SBK1" s="77"/>
      <c r="SBL1" s="77"/>
      <c r="SBM1" s="77"/>
      <c r="SBN1" s="77"/>
      <c r="SBO1" s="77"/>
      <c r="SBP1" s="77"/>
      <c r="SBQ1" s="77" t="s">
        <v>5872</v>
      </c>
      <c r="SBR1" s="77"/>
      <c r="SBS1" s="77"/>
      <c r="SBT1" s="77"/>
      <c r="SBU1" s="77"/>
      <c r="SBV1" s="77"/>
      <c r="SBW1" s="77"/>
      <c r="SBX1" s="77"/>
      <c r="SBY1" s="77"/>
      <c r="SBZ1" s="77"/>
      <c r="SCA1" s="77"/>
      <c r="SCB1" s="77"/>
      <c r="SCC1" s="77"/>
      <c r="SCD1" s="77"/>
      <c r="SCE1" s="77"/>
      <c r="SCF1" s="77"/>
      <c r="SCG1" s="77" t="s">
        <v>5872</v>
      </c>
      <c r="SCH1" s="77"/>
      <c r="SCI1" s="77"/>
      <c r="SCJ1" s="77"/>
      <c r="SCK1" s="77"/>
      <c r="SCL1" s="77"/>
      <c r="SCM1" s="77"/>
      <c r="SCN1" s="77"/>
      <c r="SCO1" s="77"/>
      <c r="SCP1" s="77"/>
      <c r="SCQ1" s="77"/>
      <c r="SCR1" s="77"/>
      <c r="SCS1" s="77"/>
      <c r="SCT1" s="77"/>
      <c r="SCU1" s="77"/>
      <c r="SCV1" s="77"/>
      <c r="SCW1" s="77" t="s">
        <v>5872</v>
      </c>
      <c r="SCX1" s="77"/>
      <c r="SCY1" s="77"/>
      <c r="SCZ1" s="77"/>
      <c r="SDA1" s="77"/>
      <c r="SDB1" s="77"/>
      <c r="SDC1" s="77"/>
      <c r="SDD1" s="77"/>
      <c r="SDE1" s="77"/>
      <c r="SDF1" s="77"/>
      <c r="SDG1" s="77"/>
      <c r="SDH1" s="77"/>
      <c r="SDI1" s="77"/>
      <c r="SDJ1" s="77"/>
      <c r="SDK1" s="77"/>
      <c r="SDL1" s="77"/>
      <c r="SDM1" s="77" t="s">
        <v>5872</v>
      </c>
      <c r="SDN1" s="77"/>
      <c r="SDO1" s="77"/>
      <c r="SDP1" s="77"/>
      <c r="SDQ1" s="77"/>
      <c r="SDR1" s="77"/>
      <c r="SDS1" s="77"/>
      <c r="SDT1" s="77"/>
      <c r="SDU1" s="77"/>
      <c r="SDV1" s="77"/>
      <c r="SDW1" s="77"/>
      <c r="SDX1" s="77"/>
      <c r="SDY1" s="77"/>
      <c r="SDZ1" s="77"/>
      <c r="SEA1" s="77"/>
      <c r="SEB1" s="77"/>
      <c r="SEC1" s="77" t="s">
        <v>5872</v>
      </c>
      <c r="SED1" s="77"/>
      <c r="SEE1" s="77"/>
      <c r="SEF1" s="77"/>
      <c r="SEG1" s="77"/>
      <c r="SEH1" s="77"/>
      <c r="SEI1" s="77"/>
      <c r="SEJ1" s="77"/>
      <c r="SEK1" s="77"/>
      <c r="SEL1" s="77"/>
      <c r="SEM1" s="77"/>
      <c r="SEN1" s="77"/>
      <c r="SEO1" s="77"/>
      <c r="SEP1" s="77"/>
      <c r="SEQ1" s="77"/>
      <c r="SER1" s="77"/>
      <c r="SES1" s="77" t="s">
        <v>5872</v>
      </c>
      <c r="SET1" s="77"/>
      <c r="SEU1" s="77"/>
      <c r="SEV1" s="77"/>
      <c r="SEW1" s="77"/>
      <c r="SEX1" s="77"/>
      <c r="SEY1" s="77"/>
      <c r="SEZ1" s="77"/>
      <c r="SFA1" s="77"/>
      <c r="SFB1" s="77"/>
      <c r="SFC1" s="77"/>
      <c r="SFD1" s="77"/>
      <c r="SFE1" s="77"/>
      <c r="SFF1" s="77"/>
      <c r="SFG1" s="77"/>
      <c r="SFH1" s="77"/>
      <c r="SFI1" s="77" t="s">
        <v>5872</v>
      </c>
      <c r="SFJ1" s="77"/>
      <c r="SFK1" s="77"/>
      <c r="SFL1" s="77"/>
      <c r="SFM1" s="77"/>
      <c r="SFN1" s="77"/>
      <c r="SFO1" s="77"/>
      <c r="SFP1" s="77"/>
      <c r="SFQ1" s="77"/>
      <c r="SFR1" s="77"/>
      <c r="SFS1" s="77"/>
      <c r="SFT1" s="77"/>
      <c r="SFU1" s="77"/>
      <c r="SFV1" s="77"/>
      <c r="SFW1" s="77"/>
      <c r="SFX1" s="77"/>
      <c r="SFY1" s="77" t="s">
        <v>5872</v>
      </c>
      <c r="SFZ1" s="77"/>
      <c r="SGA1" s="77"/>
      <c r="SGB1" s="77"/>
      <c r="SGC1" s="77"/>
      <c r="SGD1" s="77"/>
      <c r="SGE1" s="77"/>
      <c r="SGF1" s="77"/>
      <c r="SGG1" s="77"/>
      <c r="SGH1" s="77"/>
      <c r="SGI1" s="77"/>
      <c r="SGJ1" s="77"/>
      <c r="SGK1" s="77"/>
      <c r="SGL1" s="77"/>
      <c r="SGM1" s="77"/>
      <c r="SGN1" s="77"/>
      <c r="SGO1" s="77" t="s">
        <v>5872</v>
      </c>
      <c r="SGP1" s="77"/>
      <c r="SGQ1" s="77"/>
      <c r="SGR1" s="77"/>
      <c r="SGS1" s="77"/>
      <c r="SGT1" s="77"/>
      <c r="SGU1" s="77"/>
      <c r="SGV1" s="77"/>
      <c r="SGW1" s="77"/>
      <c r="SGX1" s="77"/>
      <c r="SGY1" s="77"/>
      <c r="SGZ1" s="77"/>
      <c r="SHA1" s="77"/>
      <c r="SHB1" s="77"/>
      <c r="SHC1" s="77"/>
      <c r="SHD1" s="77"/>
      <c r="SHE1" s="77" t="s">
        <v>5872</v>
      </c>
      <c r="SHF1" s="77"/>
      <c r="SHG1" s="77"/>
      <c r="SHH1" s="77"/>
      <c r="SHI1" s="77"/>
      <c r="SHJ1" s="77"/>
      <c r="SHK1" s="77"/>
      <c r="SHL1" s="77"/>
      <c r="SHM1" s="77"/>
      <c r="SHN1" s="77"/>
      <c r="SHO1" s="77"/>
      <c r="SHP1" s="77"/>
      <c r="SHQ1" s="77"/>
      <c r="SHR1" s="77"/>
      <c r="SHS1" s="77"/>
      <c r="SHT1" s="77"/>
      <c r="SHU1" s="77" t="s">
        <v>5872</v>
      </c>
      <c r="SHV1" s="77"/>
      <c r="SHW1" s="77"/>
      <c r="SHX1" s="77"/>
      <c r="SHY1" s="77"/>
      <c r="SHZ1" s="77"/>
      <c r="SIA1" s="77"/>
      <c r="SIB1" s="77"/>
      <c r="SIC1" s="77"/>
      <c r="SID1" s="77"/>
      <c r="SIE1" s="77"/>
      <c r="SIF1" s="77"/>
      <c r="SIG1" s="77"/>
      <c r="SIH1" s="77"/>
      <c r="SII1" s="77"/>
      <c r="SIJ1" s="77"/>
      <c r="SIK1" s="77" t="s">
        <v>5872</v>
      </c>
      <c r="SIL1" s="77"/>
      <c r="SIM1" s="77"/>
      <c r="SIN1" s="77"/>
      <c r="SIO1" s="77"/>
      <c r="SIP1" s="77"/>
      <c r="SIQ1" s="77"/>
      <c r="SIR1" s="77"/>
      <c r="SIS1" s="77"/>
      <c r="SIT1" s="77"/>
      <c r="SIU1" s="77"/>
      <c r="SIV1" s="77"/>
      <c r="SIW1" s="77"/>
      <c r="SIX1" s="77"/>
      <c r="SIY1" s="77"/>
      <c r="SIZ1" s="77"/>
      <c r="SJA1" s="77" t="s">
        <v>5872</v>
      </c>
      <c r="SJB1" s="77"/>
      <c r="SJC1" s="77"/>
      <c r="SJD1" s="77"/>
      <c r="SJE1" s="77"/>
      <c r="SJF1" s="77"/>
      <c r="SJG1" s="77"/>
      <c r="SJH1" s="77"/>
      <c r="SJI1" s="77"/>
      <c r="SJJ1" s="77"/>
      <c r="SJK1" s="77"/>
      <c r="SJL1" s="77"/>
      <c r="SJM1" s="77"/>
      <c r="SJN1" s="77"/>
      <c r="SJO1" s="77"/>
      <c r="SJP1" s="77"/>
      <c r="SJQ1" s="77" t="s">
        <v>5872</v>
      </c>
      <c r="SJR1" s="77"/>
      <c r="SJS1" s="77"/>
      <c r="SJT1" s="77"/>
      <c r="SJU1" s="77"/>
      <c r="SJV1" s="77"/>
      <c r="SJW1" s="77"/>
      <c r="SJX1" s="77"/>
      <c r="SJY1" s="77"/>
      <c r="SJZ1" s="77"/>
      <c r="SKA1" s="77"/>
      <c r="SKB1" s="77"/>
      <c r="SKC1" s="77"/>
      <c r="SKD1" s="77"/>
      <c r="SKE1" s="77"/>
      <c r="SKF1" s="77"/>
      <c r="SKG1" s="77" t="s">
        <v>5872</v>
      </c>
      <c r="SKH1" s="77"/>
      <c r="SKI1" s="77"/>
      <c r="SKJ1" s="77"/>
      <c r="SKK1" s="77"/>
      <c r="SKL1" s="77"/>
      <c r="SKM1" s="77"/>
      <c r="SKN1" s="77"/>
      <c r="SKO1" s="77"/>
      <c r="SKP1" s="77"/>
      <c r="SKQ1" s="77"/>
      <c r="SKR1" s="77"/>
      <c r="SKS1" s="77"/>
      <c r="SKT1" s="77"/>
      <c r="SKU1" s="77"/>
      <c r="SKV1" s="77"/>
      <c r="SKW1" s="77" t="s">
        <v>5872</v>
      </c>
      <c r="SKX1" s="77"/>
      <c r="SKY1" s="77"/>
      <c r="SKZ1" s="77"/>
      <c r="SLA1" s="77"/>
      <c r="SLB1" s="77"/>
      <c r="SLC1" s="77"/>
      <c r="SLD1" s="77"/>
      <c r="SLE1" s="77"/>
      <c r="SLF1" s="77"/>
      <c r="SLG1" s="77"/>
      <c r="SLH1" s="77"/>
      <c r="SLI1" s="77"/>
      <c r="SLJ1" s="77"/>
      <c r="SLK1" s="77"/>
      <c r="SLL1" s="77"/>
      <c r="SLM1" s="77" t="s">
        <v>5872</v>
      </c>
      <c r="SLN1" s="77"/>
      <c r="SLO1" s="77"/>
      <c r="SLP1" s="77"/>
      <c r="SLQ1" s="77"/>
      <c r="SLR1" s="77"/>
      <c r="SLS1" s="77"/>
      <c r="SLT1" s="77"/>
      <c r="SLU1" s="77"/>
      <c r="SLV1" s="77"/>
      <c r="SLW1" s="77"/>
      <c r="SLX1" s="77"/>
      <c r="SLY1" s="77"/>
      <c r="SLZ1" s="77"/>
      <c r="SMA1" s="77"/>
      <c r="SMB1" s="77"/>
      <c r="SMC1" s="77" t="s">
        <v>5872</v>
      </c>
      <c r="SMD1" s="77"/>
      <c r="SME1" s="77"/>
      <c r="SMF1" s="77"/>
      <c r="SMG1" s="77"/>
      <c r="SMH1" s="77"/>
      <c r="SMI1" s="77"/>
      <c r="SMJ1" s="77"/>
      <c r="SMK1" s="77"/>
      <c r="SML1" s="77"/>
      <c r="SMM1" s="77"/>
      <c r="SMN1" s="77"/>
      <c r="SMO1" s="77"/>
      <c r="SMP1" s="77"/>
      <c r="SMQ1" s="77"/>
      <c r="SMR1" s="77"/>
      <c r="SMS1" s="77" t="s">
        <v>5872</v>
      </c>
      <c r="SMT1" s="77"/>
      <c r="SMU1" s="77"/>
      <c r="SMV1" s="77"/>
      <c r="SMW1" s="77"/>
      <c r="SMX1" s="77"/>
      <c r="SMY1" s="77"/>
      <c r="SMZ1" s="77"/>
      <c r="SNA1" s="77"/>
      <c r="SNB1" s="77"/>
      <c r="SNC1" s="77"/>
      <c r="SND1" s="77"/>
      <c r="SNE1" s="77"/>
      <c r="SNF1" s="77"/>
      <c r="SNG1" s="77"/>
      <c r="SNH1" s="77"/>
      <c r="SNI1" s="77" t="s">
        <v>5872</v>
      </c>
      <c r="SNJ1" s="77"/>
      <c r="SNK1" s="77"/>
      <c r="SNL1" s="77"/>
      <c r="SNM1" s="77"/>
      <c r="SNN1" s="77"/>
      <c r="SNO1" s="77"/>
      <c r="SNP1" s="77"/>
      <c r="SNQ1" s="77"/>
      <c r="SNR1" s="77"/>
      <c r="SNS1" s="77"/>
      <c r="SNT1" s="77"/>
      <c r="SNU1" s="77"/>
      <c r="SNV1" s="77"/>
      <c r="SNW1" s="77"/>
      <c r="SNX1" s="77"/>
      <c r="SNY1" s="77" t="s">
        <v>5872</v>
      </c>
      <c r="SNZ1" s="77"/>
      <c r="SOA1" s="77"/>
      <c r="SOB1" s="77"/>
      <c r="SOC1" s="77"/>
      <c r="SOD1" s="77"/>
      <c r="SOE1" s="77"/>
      <c r="SOF1" s="77"/>
      <c r="SOG1" s="77"/>
      <c r="SOH1" s="77"/>
      <c r="SOI1" s="77"/>
      <c r="SOJ1" s="77"/>
      <c r="SOK1" s="77"/>
      <c r="SOL1" s="77"/>
      <c r="SOM1" s="77"/>
      <c r="SON1" s="77"/>
      <c r="SOO1" s="77" t="s">
        <v>5872</v>
      </c>
      <c r="SOP1" s="77"/>
      <c r="SOQ1" s="77"/>
      <c r="SOR1" s="77"/>
      <c r="SOS1" s="77"/>
      <c r="SOT1" s="77"/>
      <c r="SOU1" s="77"/>
      <c r="SOV1" s="77"/>
      <c r="SOW1" s="77"/>
      <c r="SOX1" s="77"/>
      <c r="SOY1" s="77"/>
      <c r="SOZ1" s="77"/>
      <c r="SPA1" s="77"/>
      <c r="SPB1" s="77"/>
      <c r="SPC1" s="77"/>
      <c r="SPD1" s="77"/>
      <c r="SPE1" s="77" t="s">
        <v>5872</v>
      </c>
      <c r="SPF1" s="77"/>
      <c r="SPG1" s="77"/>
      <c r="SPH1" s="77"/>
      <c r="SPI1" s="77"/>
      <c r="SPJ1" s="77"/>
      <c r="SPK1" s="77"/>
      <c r="SPL1" s="77"/>
      <c r="SPM1" s="77"/>
      <c r="SPN1" s="77"/>
      <c r="SPO1" s="77"/>
      <c r="SPP1" s="77"/>
      <c r="SPQ1" s="77"/>
      <c r="SPR1" s="77"/>
      <c r="SPS1" s="77"/>
      <c r="SPT1" s="77"/>
      <c r="SPU1" s="77" t="s">
        <v>5872</v>
      </c>
      <c r="SPV1" s="77"/>
      <c r="SPW1" s="77"/>
      <c r="SPX1" s="77"/>
      <c r="SPY1" s="77"/>
      <c r="SPZ1" s="77"/>
      <c r="SQA1" s="77"/>
      <c r="SQB1" s="77"/>
      <c r="SQC1" s="77"/>
      <c r="SQD1" s="77"/>
      <c r="SQE1" s="77"/>
      <c r="SQF1" s="77"/>
      <c r="SQG1" s="77"/>
      <c r="SQH1" s="77"/>
      <c r="SQI1" s="77"/>
      <c r="SQJ1" s="77"/>
      <c r="SQK1" s="77" t="s">
        <v>5872</v>
      </c>
      <c r="SQL1" s="77"/>
      <c r="SQM1" s="77"/>
      <c r="SQN1" s="77"/>
      <c r="SQO1" s="77"/>
      <c r="SQP1" s="77"/>
      <c r="SQQ1" s="77"/>
      <c r="SQR1" s="77"/>
      <c r="SQS1" s="77"/>
      <c r="SQT1" s="77"/>
      <c r="SQU1" s="77"/>
      <c r="SQV1" s="77"/>
      <c r="SQW1" s="77"/>
      <c r="SQX1" s="77"/>
      <c r="SQY1" s="77"/>
      <c r="SQZ1" s="77"/>
      <c r="SRA1" s="77" t="s">
        <v>5872</v>
      </c>
      <c r="SRB1" s="77"/>
      <c r="SRC1" s="77"/>
      <c r="SRD1" s="77"/>
      <c r="SRE1" s="77"/>
      <c r="SRF1" s="77"/>
      <c r="SRG1" s="77"/>
      <c r="SRH1" s="77"/>
      <c r="SRI1" s="77"/>
      <c r="SRJ1" s="77"/>
      <c r="SRK1" s="77"/>
      <c r="SRL1" s="77"/>
      <c r="SRM1" s="77"/>
      <c r="SRN1" s="77"/>
      <c r="SRO1" s="77"/>
      <c r="SRP1" s="77"/>
      <c r="SRQ1" s="77" t="s">
        <v>5872</v>
      </c>
      <c r="SRR1" s="77"/>
      <c r="SRS1" s="77"/>
      <c r="SRT1" s="77"/>
      <c r="SRU1" s="77"/>
      <c r="SRV1" s="77"/>
      <c r="SRW1" s="77"/>
      <c r="SRX1" s="77"/>
      <c r="SRY1" s="77"/>
      <c r="SRZ1" s="77"/>
      <c r="SSA1" s="77"/>
      <c r="SSB1" s="77"/>
      <c r="SSC1" s="77"/>
      <c r="SSD1" s="77"/>
      <c r="SSE1" s="77"/>
      <c r="SSF1" s="77"/>
      <c r="SSG1" s="77" t="s">
        <v>5872</v>
      </c>
      <c r="SSH1" s="77"/>
      <c r="SSI1" s="77"/>
      <c r="SSJ1" s="77"/>
      <c r="SSK1" s="77"/>
      <c r="SSL1" s="77"/>
      <c r="SSM1" s="77"/>
      <c r="SSN1" s="77"/>
      <c r="SSO1" s="77"/>
      <c r="SSP1" s="77"/>
      <c r="SSQ1" s="77"/>
      <c r="SSR1" s="77"/>
      <c r="SSS1" s="77"/>
      <c r="SST1" s="77"/>
      <c r="SSU1" s="77"/>
      <c r="SSV1" s="77"/>
      <c r="SSW1" s="77" t="s">
        <v>5872</v>
      </c>
      <c r="SSX1" s="77"/>
      <c r="SSY1" s="77"/>
      <c r="SSZ1" s="77"/>
      <c r="STA1" s="77"/>
      <c r="STB1" s="77"/>
      <c r="STC1" s="77"/>
      <c r="STD1" s="77"/>
      <c r="STE1" s="77"/>
      <c r="STF1" s="77"/>
      <c r="STG1" s="77"/>
      <c r="STH1" s="77"/>
      <c r="STI1" s="77"/>
      <c r="STJ1" s="77"/>
      <c r="STK1" s="77"/>
      <c r="STL1" s="77"/>
      <c r="STM1" s="77" t="s">
        <v>5872</v>
      </c>
      <c r="STN1" s="77"/>
      <c r="STO1" s="77"/>
      <c r="STP1" s="77"/>
      <c r="STQ1" s="77"/>
      <c r="STR1" s="77"/>
      <c r="STS1" s="77"/>
      <c r="STT1" s="77"/>
      <c r="STU1" s="77"/>
      <c r="STV1" s="77"/>
      <c r="STW1" s="77"/>
      <c r="STX1" s="77"/>
      <c r="STY1" s="77"/>
      <c r="STZ1" s="77"/>
      <c r="SUA1" s="77"/>
      <c r="SUB1" s="77"/>
      <c r="SUC1" s="77" t="s">
        <v>5872</v>
      </c>
      <c r="SUD1" s="77"/>
      <c r="SUE1" s="77"/>
      <c r="SUF1" s="77"/>
      <c r="SUG1" s="77"/>
      <c r="SUH1" s="77"/>
      <c r="SUI1" s="77"/>
      <c r="SUJ1" s="77"/>
      <c r="SUK1" s="77"/>
      <c r="SUL1" s="77"/>
      <c r="SUM1" s="77"/>
      <c r="SUN1" s="77"/>
      <c r="SUO1" s="77"/>
      <c r="SUP1" s="77"/>
      <c r="SUQ1" s="77"/>
      <c r="SUR1" s="77"/>
      <c r="SUS1" s="77" t="s">
        <v>5872</v>
      </c>
      <c r="SUT1" s="77"/>
      <c r="SUU1" s="77"/>
      <c r="SUV1" s="77"/>
      <c r="SUW1" s="77"/>
      <c r="SUX1" s="77"/>
      <c r="SUY1" s="77"/>
      <c r="SUZ1" s="77"/>
      <c r="SVA1" s="77"/>
      <c r="SVB1" s="77"/>
      <c r="SVC1" s="77"/>
      <c r="SVD1" s="77"/>
      <c r="SVE1" s="77"/>
      <c r="SVF1" s="77"/>
      <c r="SVG1" s="77"/>
      <c r="SVH1" s="77"/>
      <c r="SVI1" s="77" t="s">
        <v>5872</v>
      </c>
      <c r="SVJ1" s="77"/>
      <c r="SVK1" s="77"/>
      <c r="SVL1" s="77"/>
      <c r="SVM1" s="77"/>
      <c r="SVN1" s="77"/>
      <c r="SVO1" s="77"/>
      <c r="SVP1" s="77"/>
      <c r="SVQ1" s="77"/>
      <c r="SVR1" s="77"/>
      <c r="SVS1" s="77"/>
      <c r="SVT1" s="77"/>
      <c r="SVU1" s="77"/>
      <c r="SVV1" s="77"/>
      <c r="SVW1" s="77"/>
      <c r="SVX1" s="77"/>
      <c r="SVY1" s="77" t="s">
        <v>5872</v>
      </c>
      <c r="SVZ1" s="77"/>
      <c r="SWA1" s="77"/>
      <c r="SWB1" s="77"/>
      <c r="SWC1" s="77"/>
      <c r="SWD1" s="77"/>
      <c r="SWE1" s="77"/>
      <c r="SWF1" s="77"/>
      <c r="SWG1" s="77"/>
      <c r="SWH1" s="77"/>
      <c r="SWI1" s="77"/>
      <c r="SWJ1" s="77"/>
      <c r="SWK1" s="77"/>
      <c r="SWL1" s="77"/>
      <c r="SWM1" s="77"/>
      <c r="SWN1" s="77"/>
      <c r="SWO1" s="77" t="s">
        <v>5872</v>
      </c>
      <c r="SWP1" s="77"/>
      <c r="SWQ1" s="77"/>
      <c r="SWR1" s="77"/>
      <c r="SWS1" s="77"/>
      <c r="SWT1" s="77"/>
      <c r="SWU1" s="77"/>
      <c r="SWV1" s="77"/>
      <c r="SWW1" s="77"/>
      <c r="SWX1" s="77"/>
      <c r="SWY1" s="77"/>
      <c r="SWZ1" s="77"/>
      <c r="SXA1" s="77"/>
      <c r="SXB1" s="77"/>
      <c r="SXC1" s="77"/>
      <c r="SXD1" s="77"/>
      <c r="SXE1" s="77" t="s">
        <v>5872</v>
      </c>
      <c r="SXF1" s="77"/>
      <c r="SXG1" s="77"/>
      <c r="SXH1" s="77"/>
      <c r="SXI1" s="77"/>
      <c r="SXJ1" s="77"/>
      <c r="SXK1" s="77"/>
      <c r="SXL1" s="77"/>
      <c r="SXM1" s="77"/>
      <c r="SXN1" s="77"/>
      <c r="SXO1" s="77"/>
      <c r="SXP1" s="77"/>
      <c r="SXQ1" s="77"/>
      <c r="SXR1" s="77"/>
      <c r="SXS1" s="77"/>
      <c r="SXT1" s="77"/>
      <c r="SXU1" s="77" t="s">
        <v>5872</v>
      </c>
      <c r="SXV1" s="77"/>
      <c r="SXW1" s="77"/>
      <c r="SXX1" s="77"/>
      <c r="SXY1" s="77"/>
      <c r="SXZ1" s="77"/>
      <c r="SYA1" s="77"/>
      <c r="SYB1" s="77"/>
      <c r="SYC1" s="77"/>
      <c r="SYD1" s="77"/>
      <c r="SYE1" s="77"/>
      <c r="SYF1" s="77"/>
      <c r="SYG1" s="77"/>
      <c r="SYH1" s="77"/>
      <c r="SYI1" s="77"/>
      <c r="SYJ1" s="77"/>
      <c r="SYK1" s="77" t="s">
        <v>5872</v>
      </c>
      <c r="SYL1" s="77"/>
      <c r="SYM1" s="77"/>
      <c r="SYN1" s="77"/>
      <c r="SYO1" s="77"/>
      <c r="SYP1" s="77"/>
      <c r="SYQ1" s="77"/>
      <c r="SYR1" s="77"/>
      <c r="SYS1" s="77"/>
      <c r="SYT1" s="77"/>
      <c r="SYU1" s="77"/>
      <c r="SYV1" s="77"/>
      <c r="SYW1" s="77"/>
      <c r="SYX1" s="77"/>
      <c r="SYY1" s="77"/>
      <c r="SYZ1" s="77"/>
      <c r="SZA1" s="77" t="s">
        <v>5872</v>
      </c>
      <c r="SZB1" s="77"/>
      <c r="SZC1" s="77"/>
      <c r="SZD1" s="77"/>
      <c r="SZE1" s="77"/>
      <c r="SZF1" s="77"/>
      <c r="SZG1" s="77"/>
      <c r="SZH1" s="77"/>
      <c r="SZI1" s="77"/>
      <c r="SZJ1" s="77"/>
      <c r="SZK1" s="77"/>
      <c r="SZL1" s="77"/>
      <c r="SZM1" s="77"/>
      <c r="SZN1" s="77"/>
      <c r="SZO1" s="77"/>
      <c r="SZP1" s="77"/>
      <c r="SZQ1" s="77" t="s">
        <v>5872</v>
      </c>
      <c r="SZR1" s="77"/>
      <c r="SZS1" s="77"/>
      <c r="SZT1" s="77"/>
      <c r="SZU1" s="77"/>
      <c r="SZV1" s="77"/>
      <c r="SZW1" s="77"/>
      <c r="SZX1" s="77"/>
      <c r="SZY1" s="77"/>
      <c r="SZZ1" s="77"/>
      <c r="TAA1" s="77"/>
      <c r="TAB1" s="77"/>
      <c r="TAC1" s="77"/>
      <c r="TAD1" s="77"/>
      <c r="TAE1" s="77"/>
      <c r="TAF1" s="77"/>
      <c r="TAG1" s="77" t="s">
        <v>5872</v>
      </c>
      <c r="TAH1" s="77"/>
      <c r="TAI1" s="77"/>
      <c r="TAJ1" s="77"/>
      <c r="TAK1" s="77"/>
      <c r="TAL1" s="77"/>
      <c r="TAM1" s="77"/>
      <c r="TAN1" s="77"/>
      <c r="TAO1" s="77"/>
      <c r="TAP1" s="77"/>
      <c r="TAQ1" s="77"/>
      <c r="TAR1" s="77"/>
      <c r="TAS1" s="77"/>
      <c r="TAT1" s="77"/>
      <c r="TAU1" s="77"/>
      <c r="TAV1" s="77"/>
      <c r="TAW1" s="77" t="s">
        <v>5872</v>
      </c>
      <c r="TAX1" s="77"/>
      <c r="TAY1" s="77"/>
      <c r="TAZ1" s="77"/>
      <c r="TBA1" s="77"/>
      <c r="TBB1" s="77"/>
      <c r="TBC1" s="77"/>
      <c r="TBD1" s="77"/>
      <c r="TBE1" s="77"/>
      <c r="TBF1" s="77"/>
      <c r="TBG1" s="77"/>
      <c r="TBH1" s="77"/>
      <c r="TBI1" s="77"/>
      <c r="TBJ1" s="77"/>
      <c r="TBK1" s="77"/>
      <c r="TBL1" s="77"/>
      <c r="TBM1" s="77" t="s">
        <v>5872</v>
      </c>
      <c r="TBN1" s="77"/>
      <c r="TBO1" s="77"/>
      <c r="TBP1" s="77"/>
      <c r="TBQ1" s="77"/>
      <c r="TBR1" s="77"/>
      <c r="TBS1" s="77"/>
      <c r="TBT1" s="77"/>
      <c r="TBU1" s="77"/>
      <c r="TBV1" s="77"/>
      <c r="TBW1" s="77"/>
      <c r="TBX1" s="77"/>
      <c r="TBY1" s="77"/>
      <c r="TBZ1" s="77"/>
      <c r="TCA1" s="77"/>
      <c r="TCB1" s="77"/>
      <c r="TCC1" s="77" t="s">
        <v>5872</v>
      </c>
      <c r="TCD1" s="77"/>
      <c r="TCE1" s="77"/>
      <c r="TCF1" s="77"/>
      <c r="TCG1" s="77"/>
      <c r="TCH1" s="77"/>
      <c r="TCI1" s="77"/>
      <c r="TCJ1" s="77"/>
      <c r="TCK1" s="77"/>
      <c r="TCL1" s="77"/>
      <c r="TCM1" s="77"/>
      <c r="TCN1" s="77"/>
      <c r="TCO1" s="77"/>
      <c r="TCP1" s="77"/>
      <c r="TCQ1" s="77"/>
      <c r="TCR1" s="77"/>
      <c r="TCS1" s="77" t="s">
        <v>5872</v>
      </c>
      <c r="TCT1" s="77"/>
      <c r="TCU1" s="77"/>
      <c r="TCV1" s="77"/>
      <c r="TCW1" s="77"/>
      <c r="TCX1" s="77"/>
      <c r="TCY1" s="77"/>
      <c r="TCZ1" s="77"/>
      <c r="TDA1" s="77"/>
      <c r="TDB1" s="77"/>
      <c r="TDC1" s="77"/>
      <c r="TDD1" s="77"/>
      <c r="TDE1" s="77"/>
      <c r="TDF1" s="77"/>
      <c r="TDG1" s="77"/>
      <c r="TDH1" s="77"/>
      <c r="TDI1" s="77" t="s">
        <v>5872</v>
      </c>
      <c r="TDJ1" s="77"/>
      <c r="TDK1" s="77"/>
      <c r="TDL1" s="77"/>
      <c r="TDM1" s="77"/>
      <c r="TDN1" s="77"/>
      <c r="TDO1" s="77"/>
      <c r="TDP1" s="77"/>
      <c r="TDQ1" s="77"/>
      <c r="TDR1" s="77"/>
      <c r="TDS1" s="77"/>
      <c r="TDT1" s="77"/>
      <c r="TDU1" s="77"/>
      <c r="TDV1" s="77"/>
      <c r="TDW1" s="77"/>
      <c r="TDX1" s="77"/>
      <c r="TDY1" s="77" t="s">
        <v>5872</v>
      </c>
      <c r="TDZ1" s="77"/>
      <c r="TEA1" s="77"/>
      <c r="TEB1" s="77"/>
      <c r="TEC1" s="77"/>
      <c r="TED1" s="77"/>
      <c r="TEE1" s="77"/>
      <c r="TEF1" s="77"/>
      <c r="TEG1" s="77"/>
      <c r="TEH1" s="77"/>
      <c r="TEI1" s="77"/>
      <c r="TEJ1" s="77"/>
      <c r="TEK1" s="77"/>
      <c r="TEL1" s="77"/>
      <c r="TEM1" s="77"/>
      <c r="TEN1" s="77"/>
      <c r="TEO1" s="77" t="s">
        <v>5872</v>
      </c>
      <c r="TEP1" s="77"/>
      <c r="TEQ1" s="77"/>
      <c r="TER1" s="77"/>
      <c r="TES1" s="77"/>
      <c r="TET1" s="77"/>
      <c r="TEU1" s="77"/>
      <c r="TEV1" s="77"/>
      <c r="TEW1" s="77"/>
      <c r="TEX1" s="77"/>
      <c r="TEY1" s="77"/>
      <c r="TEZ1" s="77"/>
      <c r="TFA1" s="77"/>
      <c r="TFB1" s="77"/>
      <c r="TFC1" s="77"/>
      <c r="TFD1" s="77"/>
      <c r="TFE1" s="77" t="s">
        <v>5872</v>
      </c>
      <c r="TFF1" s="77"/>
      <c r="TFG1" s="77"/>
      <c r="TFH1" s="77"/>
      <c r="TFI1" s="77"/>
      <c r="TFJ1" s="77"/>
      <c r="TFK1" s="77"/>
      <c r="TFL1" s="77"/>
      <c r="TFM1" s="77"/>
      <c r="TFN1" s="77"/>
      <c r="TFO1" s="77"/>
      <c r="TFP1" s="77"/>
      <c r="TFQ1" s="77"/>
      <c r="TFR1" s="77"/>
      <c r="TFS1" s="77"/>
      <c r="TFT1" s="77"/>
      <c r="TFU1" s="77" t="s">
        <v>5872</v>
      </c>
      <c r="TFV1" s="77"/>
      <c r="TFW1" s="77"/>
      <c r="TFX1" s="77"/>
      <c r="TFY1" s="77"/>
      <c r="TFZ1" s="77"/>
      <c r="TGA1" s="77"/>
      <c r="TGB1" s="77"/>
      <c r="TGC1" s="77"/>
      <c r="TGD1" s="77"/>
      <c r="TGE1" s="77"/>
      <c r="TGF1" s="77"/>
      <c r="TGG1" s="77"/>
      <c r="TGH1" s="77"/>
      <c r="TGI1" s="77"/>
      <c r="TGJ1" s="77"/>
      <c r="TGK1" s="77" t="s">
        <v>5872</v>
      </c>
      <c r="TGL1" s="77"/>
      <c r="TGM1" s="77"/>
      <c r="TGN1" s="77"/>
      <c r="TGO1" s="77"/>
      <c r="TGP1" s="77"/>
      <c r="TGQ1" s="77"/>
      <c r="TGR1" s="77"/>
      <c r="TGS1" s="77"/>
      <c r="TGT1" s="77"/>
      <c r="TGU1" s="77"/>
      <c r="TGV1" s="77"/>
      <c r="TGW1" s="77"/>
      <c r="TGX1" s="77"/>
      <c r="TGY1" s="77"/>
      <c r="TGZ1" s="77"/>
      <c r="THA1" s="77" t="s">
        <v>5872</v>
      </c>
      <c r="THB1" s="77"/>
      <c r="THC1" s="77"/>
      <c r="THD1" s="77"/>
      <c r="THE1" s="77"/>
      <c r="THF1" s="77"/>
      <c r="THG1" s="77"/>
      <c r="THH1" s="77"/>
      <c r="THI1" s="77"/>
      <c r="THJ1" s="77"/>
      <c r="THK1" s="77"/>
      <c r="THL1" s="77"/>
      <c r="THM1" s="77"/>
      <c r="THN1" s="77"/>
      <c r="THO1" s="77"/>
      <c r="THP1" s="77"/>
      <c r="THQ1" s="77" t="s">
        <v>5872</v>
      </c>
      <c r="THR1" s="77"/>
      <c r="THS1" s="77"/>
      <c r="THT1" s="77"/>
      <c r="THU1" s="77"/>
      <c r="THV1" s="77"/>
      <c r="THW1" s="77"/>
      <c r="THX1" s="77"/>
      <c r="THY1" s="77"/>
      <c r="THZ1" s="77"/>
      <c r="TIA1" s="77"/>
      <c r="TIB1" s="77"/>
      <c r="TIC1" s="77"/>
      <c r="TID1" s="77"/>
      <c r="TIE1" s="77"/>
      <c r="TIF1" s="77"/>
      <c r="TIG1" s="77" t="s">
        <v>5872</v>
      </c>
      <c r="TIH1" s="77"/>
      <c r="TII1" s="77"/>
      <c r="TIJ1" s="77"/>
      <c r="TIK1" s="77"/>
      <c r="TIL1" s="77"/>
      <c r="TIM1" s="77"/>
      <c r="TIN1" s="77"/>
      <c r="TIO1" s="77"/>
      <c r="TIP1" s="77"/>
      <c r="TIQ1" s="77"/>
      <c r="TIR1" s="77"/>
      <c r="TIS1" s="77"/>
      <c r="TIT1" s="77"/>
      <c r="TIU1" s="77"/>
      <c r="TIV1" s="77"/>
      <c r="TIW1" s="77" t="s">
        <v>5872</v>
      </c>
      <c r="TIX1" s="77"/>
      <c r="TIY1" s="77"/>
      <c r="TIZ1" s="77"/>
      <c r="TJA1" s="77"/>
      <c r="TJB1" s="77"/>
      <c r="TJC1" s="77"/>
      <c r="TJD1" s="77"/>
      <c r="TJE1" s="77"/>
      <c r="TJF1" s="77"/>
      <c r="TJG1" s="77"/>
      <c r="TJH1" s="77"/>
      <c r="TJI1" s="77"/>
      <c r="TJJ1" s="77"/>
      <c r="TJK1" s="77"/>
      <c r="TJL1" s="77"/>
      <c r="TJM1" s="77" t="s">
        <v>5872</v>
      </c>
      <c r="TJN1" s="77"/>
      <c r="TJO1" s="77"/>
      <c r="TJP1" s="77"/>
      <c r="TJQ1" s="77"/>
      <c r="TJR1" s="77"/>
      <c r="TJS1" s="77"/>
      <c r="TJT1" s="77"/>
      <c r="TJU1" s="77"/>
      <c r="TJV1" s="77"/>
      <c r="TJW1" s="77"/>
      <c r="TJX1" s="77"/>
      <c r="TJY1" s="77"/>
      <c r="TJZ1" s="77"/>
      <c r="TKA1" s="77"/>
      <c r="TKB1" s="77"/>
      <c r="TKC1" s="77" t="s">
        <v>5872</v>
      </c>
      <c r="TKD1" s="77"/>
      <c r="TKE1" s="77"/>
      <c r="TKF1" s="77"/>
      <c r="TKG1" s="77"/>
      <c r="TKH1" s="77"/>
      <c r="TKI1" s="77"/>
      <c r="TKJ1" s="77"/>
      <c r="TKK1" s="77"/>
      <c r="TKL1" s="77"/>
      <c r="TKM1" s="77"/>
      <c r="TKN1" s="77"/>
      <c r="TKO1" s="77"/>
      <c r="TKP1" s="77"/>
      <c r="TKQ1" s="77"/>
      <c r="TKR1" s="77"/>
      <c r="TKS1" s="77" t="s">
        <v>5872</v>
      </c>
      <c r="TKT1" s="77"/>
      <c r="TKU1" s="77"/>
      <c r="TKV1" s="77"/>
      <c r="TKW1" s="77"/>
      <c r="TKX1" s="77"/>
      <c r="TKY1" s="77"/>
      <c r="TKZ1" s="77"/>
      <c r="TLA1" s="77"/>
      <c r="TLB1" s="77"/>
      <c r="TLC1" s="77"/>
      <c r="TLD1" s="77"/>
      <c r="TLE1" s="77"/>
      <c r="TLF1" s="77"/>
      <c r="TLG1" s="77"/>
      <c r="TLH1" s="77"/>
      <c r="TLI1" s="77" t="s">
        <v>5872</v>
      </c>
      <c r="TLJ1" s="77"/>
      <c r="TLK1" s="77"/>
      <c r="TLL1" s="77"/>
      <c r="TLM1" s="77"/>
      <c r="TLN1" s="77"/>
      <c r="TLO1" s="77"/>
      <c r="TLP1" s="77"/>
      <c r="TLQ1" s="77"/>
      <c r="TLR1" s="77"/>
      <c r="TLS1" s="77"/>
      <c r="TLT1" s="77"/>
      <c r="TLU1" s="77"/>
      <c r="TLV1" s="77"/>
      <c r="TLW1" s="77"/>
      <c r="TLX1" s="77"/>
      <c r="TLY1" s="77" t="s">
        <v>5872</v>
      </c>
      <c r="TLZ1" s="77"/>
      <c r="TMA1" s="77"/>
      <c r="TMB1" s="77"/>
      <c r="TMC1" s="77"/>
      <c r="TMD1" s="77"/>
      <c r="TME1" s="77"/>
      <c r="TMF1" s="77"/>
      <c r="TMG1" s="77"/>
      <c r="TMH1" s="77"/>
      <c r="TMI1" s="77"/>
      <c r="TMJ1" s="77"/>
      <c r="TMK1" s="77"/>
      <c r="TML1" s="77"/>
      <c r="TMM1" s="77"/>
      <c r="TMN1" s="77"/>
      <c r="TMO1" s="77" t="s">
        <v>5872</v>
      </c>
      <c r="TMP1" s="77"/>
      <c r="TMQ1" s="77"/>
      <c r="TMR1" s="77"/>
      <c r="TMS1" s="77"/>
      <c r="TMT1" s="77"/>
      <c r="TMU1" s="77"/>
      <c r="TMV1" s="77"/>
      <c r="TMW1" s="77"/>
      <c r="TMX1" s="77"/>
      <c r="TMY1" s="77"/>
      <c r="TMZ1" s="77"/>
      <c r="TNA1" s="77"/>
      <c r="TNB1" s="77"/>
      <c r="TNC1" s="77"/>
      <c r="TND1" s="77"/>
      <c r="TNE1" s="77" t="s">
        <v>5872</v>
      </c>
      <c r="TNF1" s="77"/>
      <c r="TNG1" s="77"/>
      <c r="TNH1" s="77"/>
      <c r="TNI1" s="77"/>
      <c r="TNJ1" s="77"/>
      <c r="TNK1" s="77"/>
      <c r="TNL1" s="77"/>
      <c r="TNM1" s="77"/>
      <c r="TNN1" s="77"/>
      <c r="TNO1" s="77"/>
      <c r="TNP1" s="77"/>
      <c r="TNQ1" s="77"/>
      <c r="TNR1" s="77"/>
      <c r="TNS1" s="77"/>
      <c r="TNT1" s="77"/>
      <c r="TNU1" s="77" t="s">
        <v>5872</v>
      </c>
      <c r="TNV1" s="77"/>
      <c r="TNW1" s="77"/>
      <c r="TNX1" s="77"/>
      <c r="TNY1" s="77"/>
      <c r="TNZ1" s="77"/>
      <c r="TOA1" s="77"/>
      <c r="TOB1" s="77"/>
      <c r="TOC1" s="77"/>
      <c r="TOD1" s="77"/>
      <c r="TOE1" s="77"/>
      <c r="TOF1" s="77"/>
      <c r="TOG1" s="77"/>
      <c r="TOH1" s="77"/>
      <c r="TOI1" s="77"/>
      <c r="TOJ1" s="77"/>
      <c r="TOK1" s="77" t="s">
        <v>5872</v>
      </c>
      <c r="TOL1" s="77"/>
      <c r="TOM1" s="77"/>
      <c r="TON1" s="77"/>
      <c r="TOO1" s="77"/>
      <c r="TOP1" s="77"/>
      <c r="TOQ1" s="77"/>
      <c r="TOR1" s="77"/>
      <c r="TOS1" s="77"/>
      <c r="TOT1" s="77"/>
      <c r="TOU1" s="77"/>
      <c r="TOV1" s="77"/>
      <c r="TOW1" s="77"/>
      <c r="TOX1" s="77"/>
      <c r="TOY1" s="77"/>
      <c r="TOZ1" s="77"/>
      <c r="TPA1" s="77" t="s">
        <v>5872</v>
      </c>
      <c r="TPB1" s="77"/>
      <c r="TPC1" s="77"/>
      <c r="TPD1" s="77"/>
      <c r="TPE1" s="77"/>
      <c r="TPF1" s="77"/>
      <c r="TPG1" s="77"/>
      <c r="TPH1" s="77"/>
      <c r="TPI1" s="77"/>
      <c r="TPJ1" s="77"/>
      <c r="TPK1" s="77"/>
      <c r="TPL1" s="77"/>
      <c r="TPM1" s="77"/>
      <c r="TPN1" s="77"/>
      <c r="TPO1" s="77"/>
      <c r="TPP1" s="77"/>
      <c r="TPQ1" s="77" t="s">
        <v>5872</v>
      </c>
      <c r="TPR1" s="77"/>
      <c r="TPS1" s="77"/>
      <c r="TPT1" s="77"/>
      <c r="TPU1" s="77"/>
      <c r="TPV1" s="77"/>
      <c r="TPW1" s="77"/>
      <c r="TPX1" s="77"/>
      <c r="TPY1" s="77"/>
      <c r="TPZ1" s="77"/>
      <c r="TQA1" s="77"/>
      <c r="TQB1" s="77"/>
      <c r="TQC1" s="77"/>
      <c r="TQD1" s="77"/>
      <c r="TQE1" s="77"/>
      <c r="TQF1" s="77"/>
      <c r="TQG1" s="77" t="s">
        <v>5872</v>
      </c>
      <c r="TQH1" s="77"/>
      <c r="TQI1" s="77"/>
      <c r="TQJ1" s="77"/>
      <c r="TQK1" s="77"/>
      <c r="TQL1" s="77"/>
      <c r="TQM1" s="77"/>
      <c r="TQN1" s="77"/>
      <c r="TQO1" s="77"/>
      <c r="TQP1" s="77"/>
      <c r="TQQ1" s="77"/>
      <c r="TQR1" s="77"/>
      <c r="TQS1" s="77"/>
      <c r="TQT1" s="77"/>
      <c r="TQU1" s="77"/>
      <c r="TQV1" s="77"/>
      <c r="TQW1" s="77" t="s">
        <v>5872</v>
      </c>
      <c r="TQX1" s="77"/>
      <c r="TQY1" s="77"/>
      <c r="TQZ1" s="77"/>
      <c r="TRA1" s="77"/>
      <c r="TRB1" s="77"/>
      <c r="TRC1" s="77"/>
      <c r="TRD1" s="77"/>
      <c r="TRE1" s="77"/>
      <c r="TRF1" s="77"/>
      <c r="TRG1" s="77"/>
      <c r="TRH1" s="77"/>
      <c r="TRI1" s="77"/>
      <c r="TRJ1" s="77"/>
      <c r="TRK1" s="77"/>
      <c r="TRL1" s="77"/>
      <c r="TRM1" s="77" t="s">
        <v>5872</v>
      </c>
      <c r="TRN1" s="77"/>
      <c r="TRO1" s="77"/>
      <c r="TRP1" s="77"/>
      <c r="TRQ1" s="77"/>
      <c r="TRR1" s="77"/>
      <c r="TRS1" s="77"/>
      <c r="TRT1" s="77"/>
      <c r="TRU1" s="77"/>
      <c r="TRV1" s="77"/>
      <c r="TRW1" s="77"/>
      <c r="TRX1" s="77"/>
      <c r="TRY1" s="77"/>
      <c r="TRZ1" s="77"/>
      <c r="TSA1" s="77"/>
      <c r="TSB1" s="77"/>
      <c r="TSC1" s="77" t="s">
        <v>5872</v>
      </c>
      <c r="TSD1" s="77"/>
      <c r="TSE1" s="77"/>
      <c r="TSF1" s="77"/>
      <c r="TSG1" s="77"/>
      <c r="TSH1" s="77"/>
      <c r="TSI1" s="77"/>
      <c r="TSJ1" s="77"/>
      <c r="TSK1" s="77"/>
      <c r="TSL1" s="77"/>
      <c r="TSM1" s="77"/>
      <c r="TSN1" s="77"/>
      <c r="TSO1" s="77"/>
      <c r="TSP1" s="77"/>
      <c r="TSQ1" s="77"/>
      <c r="TSR1" s="77"/>
      <c r="TSS1" s="77" t="s">
        <v>5872</v>
      </c>
      <c r="TST1" s="77"/>
      <c r="TSU1" s="77"/>
      <c r="TSV1" s="77"/>
      <c r="TSW1" s="77"/>
      <c r="TSX1" s="77"/>
      <c r="TSY1" s="77"/>
      <c r="TSZ1" s="77"/>
      <c r="TTA1" s="77"/>
      <c r="TTB1" s="77"/>
      <c r="TTC1" s="77"/>
      <c r="TTD1" s="77"/>
      <c r="TTE1" s="77"/>
      <c r="TTF1" s="77"/>
      <c r="TTG1" s="77"/>
      <c r="TTH1" s="77"/>
      <c r="TTI1" s="77" t="s">
        <v>5872</v>
      </c>
      <c r="TTJ1" s="77"/>
      <c r="TTK1" s="77"/>
      <c r="TTL1" s="77"/>
      <c r="TTM1" s="77"/>
      <c r="TTN1" s="77"/>
      <c r="TTO1" s="77"/>
      <c r="TTP1" s="77"/>
      <c r="TTQ1" s="77"/>
      <c r="TTR1" s="77"/>
      <c r="TTS1" s="77"/>
      <c r="TTT1" s="77"/>
      <c r="TTU1" s="77"/>
      <c r="TTV1" s="77"/>
      <c r="TTW1" s="77"/>
      <c r="TTX1" s="77"/>
      <c r="TTY1" s="77" t="s">
        <v>5872</v>
      </c>
      <c r="TTZ1" s="77"/>
      <c r="TUA1" s="77"/>
      <c r="TUB1" s="77"/>
      <c r="TUC1" s="77"/>
      <c r="TUD1" s="77"/>
      <c r="TUE1" s="77"/>
      <c r="TUF1" s="77"/>
      <c r="TUG1" s="77"/>
      <c r="TUH1" s="77"/>
      <c r="TUI1" s="77"/>
      <c r="TUJ1" s="77"/>
      <c r="TUK1" s="77"/>
      <c r="TUL1" s="77"/>
      <c r="TUM1" s="77"/>
      <c r="TUN1" s="77"/>
      <c r="TUO1" s="77" t="s">
        <v>5872</v>
      </c>
      <c r="TUP1" s="77"/>
      <c r="TUQ1" s="77"/>
      <c r="TUR1" s="77"/>
      <c r="TUS1" s="77"/>
      <c r="TUT1" s="77"/>
      <c r="TUU1" s="77"/>
      <c r="TUV1" s="77"/>
      <c r="TUW1" s="77"/>
      <c r="TUX1" s="77"/>
      <c r="TUY1" s="77"/>
      <c r="TUZ1" s="77"/>
      <c r="TVA1" s="77"/>
      <c r="TVB1" s="77"/>
      <c r="TVC1" s="77"/>
      <c r="TVD1" s="77"/>
      <c r="TVE1" s="77" t="s">
        <v>5872</v>
      </c>
      <c r="TVF1" s="77"/>
      <c r="TVG1" s="77"/>
      <c r="TVH1" s="77"/>
      <c r="TVI1" s="77"/>
      <c r="TVJ1" s="77"/>
      <c r="TVK1" s="77"/>
      <c r="TVL1" s="77"/>
      <c r="TVM1" s="77"/>
      <c r="TVN1" s="77"/>
      <c r="TVO1" s="77"/>
      <c r="TVP1" s="77"/>
      <c r="TVQ1" s="77"/>
      <c r="TVR1" s="77"/>
      <c r="TVS1" s="77"/>
      <c r="TVT1" s="77"/>
      <c r="TVU1" s="77" t="s">
        <v>5872</v>
      </c>
      <c r="TVV1" s="77"/>
      <c r="TVW1" s="77"/>
      <c r="TVX1" s="77"/>
      <c r="TVY1" s="77"/>
      <c r="TVZ1" s="77"/>
      <c r="TWA1" s="77"/>
      <c r="TWB1" s="77"/>
      <c r="TWC1" s="77"/>
      <c r="TWD1" s="77"/>
      <c r="TWE1" s="77"/>
      <c r="TWF1" s="77"/>
      <c r="TWG1" s="77"/>
      <c r="TWH1" s="77"/>
      <c r="TWI1" s="77"/>
      <c r="TWJ1" s="77"/>
      <c r="TWK1" s="77" t="s">
        <v>5872</v>
      </c>
      <c r="TWL1" s="77"/>
      <c r="TWM1" s="77"/>
      <c r="TWN1" s="77"/>
      <c r="TWO1" s="77"/>
      <c r="TWP1" s="77"/>
      <c r="TWQ1" s="77"/>
      <c r="TWR1" s="77"/>
      <c r="TWS1" s="77"/>
      <c r="TWT1" s="77"/>
      <c r="TWU1" s="77"/>
      <c r="TWV1" s="77"/>
      <c r="TWW1" s="77"/>
      <c r="TWX1" s="77"/>
      <c r="TWY1" s="77"/>
      <c r="TWZ1" s="77"/>
      <c r="TXA1" s="77" t="s">
        <v>5872</v>
      </c>
      <c r="TXB1" s="77"/>
      <c r="TXC1" s="77"/>
      <c r="TXD1" s="77"/>
      <c r="TXE1" s="77"/>
      <c r="TXF1" s="77"/>
      <c r="TXG1" s="77"/>
      <c r="TXH1" s="77"/>
      <c r="TXI1" s="77"/>
      <c r="TXJ1" s="77"/>
      <c r="TXK1" s="77"/>
      <c r="TXL1" s="77"/>
      <c r="TXM1" s="77"/>
      <c r="TXN1" s="77"/>
      <c r="TXO1" s="77"/>
      <c r="TXP1" s="77"/>
      <c r="TXQ1" s="77" t="s">
        <v>5872</v>
      </c>
      <c r="TXR1" s="77"/>
      <c r="TXS1" s="77"/>
      <c r="TXT1" s="77"/>
      <c r="TXU1" s="77"/>
      <c r="TXV1" s="77"/>
      <c r="TXW1" s="77"/>
      <c r="TXX1" s="77"/>
      <c r="TXY1" s="77"/>
      <c r="TXZ1" s="77"/>
      <c r="TYA1" s="77"/>
      <c r="TYB1" s="77"/>
      <c r="TYC1" s="77"/>
      <c r="TYD1" s="77"/>
      <c r="TYE1" s="77"/>
      <c r="TYF1" s="77"/>
      <c r="TYG1" s="77" t="s">
        <v>5872</v>
      </c>
      <c r="TYH1" s="77"/>
      <c r="TYI1" s="77"/>
      <c r="TYJ1" s="77"/>
      <c r="TYK1" s="77"/>
      <c r="TYL1" s="77"/>
      <c r="TYM1" s="77"/>
      <c r="TYN1" s="77"/>
      <c r="TYO1" s="77"/>
      <c r="TYP1" s="77"/>
      <c r="TYQ1" s="77"/>
      <c r="TYR1" s="77"/>
      <c r="TYS1" s="77"/>
      <c r="TYT1" s="77"/>
      <c r="TYU1" s="77"/>
      <c r="TYV1" s="77"/>
      <c r="TYW1" s="77" t="s">
        <v>5872</v>
      </c>
      <c r="TYX1" s="77"/>
      <c r="TYY1" s="77"/>
      <c r="TYZ1" s="77"/>
      <c r="TZA1" s="77"/>
      <c r="TZB1" s="77"/>
      <c r="TZC1" s="77"/>
      <c r="TZD1" s="77"/>
      <c r="TZE1" s="77"/>
      <c r="TZF1" s="77"/>
      <c r="TZG1" s="77"/>
      <c r="TZH1" s="77"/>
      <c r="TZI1" s="77"/>
      <c r="TZJ1" s="77"/>
      <c r="TZK1" s="77"/>
      <c r="TZL1" s="77"/>
      <c r="TZM1" s="77" t="s">
        <v>5872</v>
      </c>
      <c r="TZN1" s="77"/>
      <c r="TZO1" s="77"/>
      <c r="TZP1" s="77"/>
      <c r="TZQ1" s="77"/>
      <c r="TZR1" s="77"/>
      <c r="TZS1" s="77"/>
      <c r="TZT1" s="77"/>
      <c r="TZU1" s="77"/>
      <c r="TZV1" s="77"/>
      <c r="TZW1" s="77"/>
      <c r="TZX1" s="77"/>
      <c r="TZY1" s="77"/>
      <c r="TZZ1" s="77"/>
      <c r="UAA1" s="77"/>
      <c r="UAB1" s="77"/>
      <c r="UAC1" s="77" t="s">
        <v>5872</v>
      </c>
      <c r="UAD1" s="77"/>
      <c r="UAE1" s="77"/>
      <c r="UAF1" s="77"/>
      <c r="UAG1" s="77"/>
      <c r="UAH1" s="77"/>
      <c r="UAI1" s="77"/>
      <c r="UAJ1" s="77"/>
      <c r="UAK1" s="77"/>
      <c r="UAL1" s="77"/>
      <c r="UAM1" s="77"/>
      <c r="UAN1" s="77"/>
      <c r="UAO1" s="77"/>
      <c r="UAP1" s="77"/>
      <c r="UAQ1" s="77"/>
      <c r="UAR1" s="77"/>
      <c r="UAS1" s="77" t="s">
        <v>5872</v>
      </c>
      <c r="UAT1" s="77"/>
      <c r="UAU1" s="77"/>
      <c r="UAV1" s="77"/>
      <c r="UAW1" s="77"/>
      <c r="UAX1" s="77"/>
      <c r="UAY1" s="77"/>
      <c r="UAZ1" s="77"/>
      <c r="UBA1" s="77"/>
      <c r="UBB1" s="77"/>
      <c r="UBC1" s="77"/>
      <c r="UBD1" s="77"/>
      <c r="UBE1" s="77"/>
      <c r="UBF1" s="77"/>
      <c r="UBG1" s="77"/>
      <c r="UBH1" s="77"/>
      <c r="UBI1" s="77" t="s">
        <v>5872</v>
      </c>
      <c r="UBJ1" s="77"/>
      <c r="UBK1" s="77"/>
      <c r="UBL1" s="77"/>
      <c r="UBM1" s="77"/>
      <c r="UBN1" s="77"/>
      <c r="UBO1" s="77"/>
      <c r="UBP1" s="77"/>
      <c r="UBQ1" s="77"/>
      <c r="UBR1" s="77"/>
      <c r="UBS1" s="77"/>
      <c r="UBT1" s="77"/>
      <c r="UBU1" s="77"/>
      <c r="UBV1" s="77"/>
      <c r="UBW1" s="77"/>
      <c r="UBX1" s="77"/>
      <c r="UBY1" s="77" t="s">
        <v>5872</v>
      </c>
      <c r="UBZ1" s="77"/>
      <c r="UCA1" s="77"/>
      <c r="UCB1" s="77"/>
      <c r="UCC1" s="77"/>
      <c r="UCD1" s="77"/>
      <c r="UCE1" s="77"/>
      <c r="UCF1" s="77"/>
      <c r="UCG1" s="77"/>
      <c r="UCH1" s="77"/>
      <c r="UCI1" s="77"/>
      <c r="UCJ1" s="77"/>
      <c r="UCK1" s="77"/>
      <c r="UCL1" s="77"/>
      <c r="UCM1" s="77"/>
      <c r="UCN1" s="77"/>
      <c r="UCO1" s="77" t="s">
        <v>5872</v>
      </c>
      <c r="UCP1" s="77"/>
      <c r="UCQ1" s="77"/>
      <c r="UCR1" s="77"/>
      <c r="UCS1" s="77"/>
      <c r="UCT1" s="77"/>
      <c r="UCU1" s="77"/>
      <c r="UCV1" s="77"/>
      <c r="UCW1" s="77"/>
      <c r="UCX1" s="77"/>
      <c r="UCY1" s="77"/>
      <c r="UCZ1" s="77"/>
      <c r="UDA1" s="77"/>
      <c r="UDB1" s="77"/>
      <c r="UDC1" s="77"/>
      <c r="UDD1" s="77"/>
      <c r="UDE1" s="77" t="s">
        <v>5872</v>
      </c>
      <c r="UDF1" s="77"/>
      <c r="UDG1" s="77"/>
      <c r="UDH1" s="77"/>
      <c r="UDI1" s="77"/>
      <c r="UDJ1" s="77"/>
      <c r="UDK1" s="77"/>
      <c r="UDL1" s="77"/>
      <c r="UDM1" s="77"/>
      <c r="UDN1" s="77"/>
      <c r="UDO1" s="77"/>
      <c r="UDP1" s="77"/>
      <c r="UDQ1" s="77"/>
      <c r="UDR1" s="77"/>
      <c r="UDS1" s="77"/>
      <c r="UDT1" s="77"/>
      <c r="UDU1" s="77" t="s">
        <v>5872</v>
      </c>
      <c r="UDV1" s="77"/>
      <c r="UDW1" s="77"/>
      <c r="UDX1" s="77"/>
      <c r="UDY1" s="77"/>
      <c r="UDZ1" s="77"/>
      <c r="UEA1" s="77"/>
      <c r="UEB1" s="77"/>
      <c r="UEC1" s="77"/>
      <c r="UED1" s="77"/>
      <c r="UEE1" s="77"/>
      <c r="UEF1" s="77"/>
      <c r="UEG1" s="77"/>
      <c r="UEH1" s="77"/>
      <c r="UEI1" s="77"/>
      <c r="UEJ1" s="77"/>
      <c r="UEK1" s="77" t="s">
        <v>5872</v>
      </c>
      <c r="UEL1" s="77"/>
      <c r="UEM1" s="77"/>
      <c r="UEN1" s="77"/>
      <c r="UEO1" s="77"/>
      <c r="UEP1" s="77"/>
      <c r="UEQ1" s="77"/>
      <c r="UER1" s="77"/>
      <c r="UES1" s="77"/>
      <c r="UET1" s="77"/>
      <c r="UEU1" s="77"/>
      <c r="UEV1" s="77"/>
      <c r="UEW1" s="77"/>
      <c r="UEX1" s="77"/>
      <c r="UEY1" s="77"/>
      <c r="UEZ1" s="77"/>
      <c r="UFA1" s="77" t="s">
        <v>5872</v>
      </c>
      <c r="UFB1" s="77"/>
      <c r="UFC1" s="77"/>
      <c r="UFD1" s="77"/>
      <c r="UFE1" s="77"/>
      <c r="UFF1" s="77"/>
      <c r="UFG1" s="77"/>
      <c r="UFH1" s="77"/>
      <c r="UFI1" s="77"/>
      <c r="UFJ1" s="77"/>
      <c r="UFK1" s="77"/>
      <c r="UFL1" s="77"/>
      <c r="UFM1" s="77"/>
      <c r="UFN1" s="77"/>
      <c r="UFO1" s="77"/>
      <c r="UFP1" s="77"/>
      <c r="UFQ1" s="77" t="s">
        <v>5872</v>
      </c>
      <c r="UFR1" s="77"/>
      <c r="UFS1" s="77"/>
      <c r="UFT1" s="77"/>
      <c r="UFU1" s="77"/>
      <c r="UFV1" s="77"/>
      <c r="UFW1" s="77"/>
      <c r="UFX1" s="77"/>
      <c r="UFY1" s="77"/>
      <c r="UFZ1" s="77"/>
      <c r="UGA1" s="77"/>
      <c r="UGB1" s="77"/>
      <c r="UGC1" s="77"/>
      <c r="UGD1" s="77"/>
      <c r="UGE1" s="77"/>
      <c r="UGF1" s="77"/>
      <c r="UGG1" s="77" t="s">
        <v>5872</v>
      </c>
      <c r="UGH1" s="77"/>
      <c r="UGI1" s="77"/>
      <c r="UGJ1" s="77"/>
      <c r="UGK1" s="77"/>
      <c r="UGL1" s="77"/>
      <c r="UGM1" s="77"/>
      <c r="UGN1" s="77"/>
      <c r="UGO1" s="77"/>
      <c r="UGP1" s="77"/>
      <c r="UGQ1" s="77"/>
      <c r="UGR1" s="77"/>
      <c r="UGS1" s="77"/>
      <c r="UGT1" s="77"/>
      <c r="UGU1" s="77"/>
      <c r="UGV1" s="77"/>
      <c r="UGW1" s="77" t="s">
        <v>5872</v>
      </c>
      <c r="UGX1" s="77"/>
      <c r="UGY1" s="77"/>
      <c r="UGZ1" s="77"/>
      <c r="UHA1" s="77"/>
      <c r="UHB1" s="77"/>
      <c r="UHC1" s="77"/>
      <c r="UHD1" s="77"/>
      <c r="UHE1" s="77"/>
      <c r="UHF1" s="77"/>
      <c r="UHG1" s="77"/>
      <c r="UHH1" s="77"/>
      <c r="UHI1" s="77"/>
      <c r="UHJ1" s="77"/>
      <c r="UHK1" s="77"/>
      <c r="UHL1" s="77"/>
      <c r="UHM1" s="77" t="s">
        <v>5872</v>
      </c>
      <c r="UHN1" s="77"/>
      <c r="UHO1" s="77"/>
      <c r="UHP1" s="77"/>
      <c r="UHQ1" s="77"/>
      <c r="UHR1" s="77"/>
      <c r="UHS1" s="77"/>
      <c r="UHT1" s="77"/>
      <c r="UHU1" s="77"/>
      <c r="UHV1" s="77"/>
      <c r="UHW1" s="77"/>
      <c r="UHX1" s="77"/>
      <c r="UHY1" s="77"/>
      <c r="UHZ1" s="77"/>
      <c r="UIA1" s="77"/>
      <c r="UIB1" s="77"/>
      <c r="UIC1" s="77" t="s">
        <v>5872</v>
      </c>
      <c r="UID1" s="77"/>
      <c r="UIE1" s="77"/>
      <c r="UIF1" s="77"/>
      <c r="UIG1" s="77"/>
      <c r="UIH1" s="77"/>
      <c r="UII1" s="77"/>
      <c r="UIJ1" s="77"/>
      <c r="UIK1" s="77"/>
      <c r="UIL1" s="77"/>
      <c r="UIM1" s="77"/>
      <c r="UIN1" s="77"/>
      <c r="UIO1" s="77"/>
      <c r="UIP1" s="77"/>
      <c r="UIQ1" s="77"/>
      <c r="UIR1" s="77"/>
      <c r="UIS1" s="77" t="s">
        <v>5872</v>
      </c>
      <c r="UIT1" s="77"/>
      <c r="UIU1" s="77"/>
      <c r="UIV1" s="77"/>
      <c r="UIW1" s="77"/>
      <c r="UIX1" s="77"/>
      <c r="UIY1" s="77"/>
      <c r="UIZ1" s="77"/>
      <c r="UJA1" s="77"/>
      <c r="UJB1" s="77"/>
      <c r="UJC1" s="77"/>
      <c r="UJD1" s="77"/>
      <c r="UJE1" s="77"/>
      <c r="UJF1" s="77"/>
      <c r="UJG1" s="77"/>
      <c r="UJH1" s="77"/>
      <c r="UJI1" s="77" t="s">
        <v>5872</v>
      </c>
      <c r="UJJ1" s="77"/>
      <c r="UJK1" s="77"/>
      <c r="UJL1" s="77"/>
      <c r="UJM1" s="77"/>
      <c r="UJN1" s="77"/>
      <c r="UJO1" s="77"/>
      <c r="UJP1" s="77"/>
      <c r="UJQ1" s="77"/>
      <c r="UJR1" s="77"/>
      <c r="UJS1" s="77"/>
      <c r="UJT1" s="77"/>
      <c r="UJU1" s="77"/>
      <c r="UJV1" s="77"/>
      <c r="UJW1" s="77"/>
      <c r="UJX1" s="77"/>
      <c r="UJY1" s="77" t="s">
        <v>5872</v>
      </c>
      <c r="UJZ1" s="77"/>
      <c r="UKA1" s="77"/>
      <c r="UKB1" s="77"/>
      <c r="UKC1" s="77"/>
      <c r="UKD1" s="77"/>
      <c r="UKE1" s="77"/>
      <c r="UKF1" s="77"/>
      <c r="UKG1" s="77"/>
      <c r="UKH1" s="77"/>
      <c r="UKI1" s="77"/>
      <c r="UKJ1" s="77"/>
      <c r="UKK1" s="77"/>
      <c r="UKL1" s="77"/>
      <c r="UKM1" s="77"/>
      <c r="UKN1" s="77"/>
      <c r="UKO1" s="77" t="s">
        <v>5872</v>
      </c>
      <c r="UKP1" s="77"/>
      <c r="UKQ1" s="77"/>
      <c r="UKR1" s="77"/>
      <c r="UKS1" s="77"/>
      <c r="UKT1" s="77"/>
      <c r="UKU1" s="77"/>
      <c r="UKV1" s="77"/>
      <c r="UKW1" s="77"/>
      <c r="UKX1" s="77"/>
      <c r="UKY1" s="77"/>
      <c r="UKZ1" s="77"/>
      <c r="ULA1" s="77"/>
      <c r="ULB1" s="77"/>
      <c r="ULC1" s="77"/>
      <c r="ULD1" s="77"/>
      <c r="ULE1" s="77" t="s">
        <v>5872</v>
      </c>
      <c r="ULF1" s="77"/>
      <c r="ULG1" s="77"/>
      <c r="ULH1" s="77"/>
      <c r="ULI1" s="77"/>
      <c r="ULJ1" s="77"/>
      <c r="ULK1" s="77"/>
      <c r="ULL1" s="77"/>
      <c r="ULM1" s="77"/>
      <c r="ULN1" s="77"/>
      <c r="ULO1" s="77"/>
      <c r="ULP1" s="77"/>
      <c r="ULQ1" s="77"/>
      <c r="ULR1" s="77"/>
      <c r="ULS1" s="77"/>
      <c r="ULT1" s="77"/>
      <c r="ULU1" s="77" t="s">
        <v>5872</v>
      </c>
      <c r="ULV1" s="77"/>
      <c r="ULW1" s="77"/>
      <c r="ULX1" s="77"/>
      <c r="ULY1" s="77"/>
      <c r="ULZ1" s="77"/>
      <c r="UMA1" s="77"/>
      <c r="UMB1" s="77"/>
      <c r="UMC1" s="77"/>
      <c r="UMD1" s="77"/>
      <c r="UME1" s="77"/>
      <c r="UMF1" s="77"/>
      <c r="UMG1" s="77"/>
      <c r="UMH1" s="77"/>
      <c r="UMI1" s="77"/>
      <c r="UMJ1" s="77"/>
      <c r="UMK1" s="77" t="s">
        <v>5872</v>
      </c>
      <c r="UML1" s="77"/>
      <c r="UMM1" s="77"/>
      <c r="UMN1" s="77"/>
      <c r="UMO1" s="77"/>
      <c r="UMP1" s="77"/>
      <c r="UMQ1" s="77"/>
      <c r="UMR1" s="77"/>
      <c r="UMS1" s="77"/>
      <c r="UMT1" s="77"/>
      <c r="UMU1" s="77"/>
      <c r="UMV1" s="77"/>
      <c r="UMW1" s="77"/>
      <c r="UMX1" s="77"/>
      <c r="UMY1" s="77"/>
      <c r="UMZ1" s="77"/>
      <c r="UNA1" s="77" t="s">
        <v>5872</v>
      </c>
      <c r="UNB1" s="77"/>
      <c r="UNC1" s="77"/>
      <c r="UND1" s="77"/>
      <c r="UNE1" s="77"/>
      <c r="UNF1" s="77"/>
      <c r="UNG1" s="77"/>
      <c r="UNH1" s="77"/>
      <c r="UNI1" s="77"/>
      <c r="UNJ1" s="77"/>
      <c r="UNK1" s="77"/>
      <c r="UNL1" s="77"/>
      <c r="UNM1" s="77"/>
      <c r="UNN1" s="77"/>
      <c r="UNO1" s="77"/>
      <c r="UNP1" s="77"/>
      <c r="UNQ1" s="77" t="s">
        <v>5872</v>
      </c>
      <c r="UNR1" s="77"/>
      <c r="UNS1" s="77"/>
      <c r="UNT1" s="77"/>
      <c r="UNU1" s="77"/>
      <c r="UNV1" s="77"/>
      <c r="UNW1" s="77"/>
      <c r="UNX1" s="77"/>
      <c r="UNY1" s="77"/>
      <c r="UNZ1" s="77"/>
      <c r="UOA1" s="77"/>
      <c r="UOB1" s="77"/>
      <c r="UOC1" s="77"/>
      <c r="UOD1" s="77"/>
      <c r="UOE1" s="77"/>
      <c r="UOF1" s="77"/>
      <c r="UOG1" s="77" t="s">
        <v>5872</v>
      </c>
      <c r="UOH1" s="77"/>
      <c r="UOI1" s="77"/>
      <c r="UOJ1" s="77"/>
      <c r="UOK1" s="77"/>
      <c r="UOL1" s="77"/>
      <c r="UOM1" s="77"/>
      <c r="UON1" s="77"/>
      <c r="UOO1" s="77"/>
      <c r="UOP1" s="77"/>
      <c r="UOQ1" s="77"/>
      <c r="UOR1" s="77"/>
      <c r="UOS1" s="77"/>
      <c r="UOT1" s="77"/>
      <c r="UOU1" s="77"/>
      <c r="UOV1" s="77"/>
      <c r="UOW1" s="77" t="s">
        <v>5872</v>
      </c>
      <c r="UOX1" s="77"/>
      <c r="UOY1" s="77"/>
      <c r="UOZ1" s="77"/>
      <c r="UPA1" s="77"/>
      <c r="UPB1" s="77"/>
      <c r="UPC1" s="77"/>
      <c r="UPD1" s="77"/>
      <c r="UPE1" s="77"/>
      <c r="UPF1" s="77"/>
      <c r="UPG1" s="77"/>
      <c r="UPH1" s="77"/>
      <c r="UPI1" s="77"/>
      <c r="UPJ1" s="77"/>
      <c r="UPK1" s="77"/>
      <c r="UPL1" s="77"/>
      <c r="UPM1" s="77" t="s">
        <v>5872</v>
      </c>
      <c r="UPN1" s="77"/>
      <c r="UPO1" s="77"/>
      <c r="UPP1" s="77"/>
      <c r="UPQ1" s="77"/>
      <c r="UPR1" s="77"/>
      <c r="UPS1" s="77"/>
      <c r="UPT1" s="77"/>
      <c r="UPU1" s="77"/>
      <c r="UPV1" s="77"/>
      <c r="UPW1" s="77"/>
      <c r="UPX1" s="77"/>
      <c r="UPY1" s="77"/>
      <c r="UPZ1" s="77"/>
      <c r="UQA1" s="77"/>
      <c r="UQB1" s="77"/>
      <c r="UQC1" s="77" t="s">
        <v>5872</v>
      </c>
      <c r="UQD1" s="77"/>
      <c r="UQE1" s="77"/>
      <c r="UQF1" s="77"/>
      <c r="UQG1" s="77"/>
      <c r="UQH1" s="77"/>
      <c r="UQI1" s="77"/>
      <c r="UQJ1" s="77"/>
      <c r="UQK1" s="77"/>
      <c r="UQL1" s="77"/>
      <c r="UQM1" s="77"/>
      <c r="UQN1" s="77"/>
      <c r="UQO1" s="77"/>
      <c r="UQP1" s="77"/>
      <c r="UQQ1" s="77"/>
      <c r="UQR1" s="77"/>
      <c r="UQS1" s="77" t="s">
        <v>5872</v>
      </c>
      <c r="UQT1" s="77"/>
      <c r="UQU1" s="77"/>
      <c r="UQV1" s="77"/>
      <c r="UQW1" s="77"/>
      <c r="UQX1" s="77"/>
      <c r="UQY1" s="77"/>
      <c r="UQZ1" s="77"/>
      <c r="URA1" s="77"/>
      <c r="URB1" s="77"/>
      <c r="URC1" s="77"/>
      <c r="URD1" s="77"/>
      <c r="URE1" s="77"/>
      <c r="URF1" s="77"/>
      <c r="URG1" s="77"/>
      <c r="URH1" s="77"/>
      <c r="URI1" s="77" t="s">
        <v>5872</v>
      </c>
      <c r="URJ1" s="77"/>
      <c r="URK1" s="77"/>
      <c r="URL1" s="77"/>
      <c r="URM1" s="77"/>
      <c r="URN1" s="77"/>
      <c r="URO1" s="77"/>
      <c r="URP1" s="77"/>
      <c r="URQ1" s="77"/>
      <c r="URR1" s="77"/>
      <c r="URS1" s="77"/>
      <c r="URT1" s="77"/>
      <c r="URU1" s="77"/>
      <c r="URV1" s="77"/>
      <c r="URW1" s="77"/>
      <c r="URX1" s="77"/>
      <c r="URY1" s="77" t="s">
        <v>5872</v>
      </c>
      <c r="URZ1" s="77"/>
      <c r="USA1" s="77"/>
      <c r="USB1" s="77"/>
      <c r="USC1" s="77"/>
      <c r="USD1" s="77"/>
      <c r="USE1" s="77"/>
      <c r="USF1" s="77"/>
      <c r="USG1" s="77"/>
      <c r="USH1" s="77"/>
      <c r="USI1" s="77"/>
      <c r="USJ1" s="77"/>
      <c r="USK1" s="77"/>
      <c r="USL1" s="77"/>
      <c r="USM1" s="77"/>
      <c r="USN1" s="77"/>
      <c r="USO1" s="77" t="s">
        <v>5872</v>
      </c>
      <c r="USP1" s="77"/>
      <c r="USQ1" s="77"/>
      <c r="USR1" s="77"/>
      <c r="USS1" s="77"/>
      <c r="UST1" s="77"/>
      <c r="USU1" s="77"/>
      <c r="USV1" s="77"/>
      <c r="USW1" s="77"/>
      <c r="USX1" s="77"/>
      <c r="USY1" s="77"/>
      <c r="USZ1" s="77"/>
      <c r="UTA1" s="77"/>
      <c r="UTB1" s="77"/>
      <c r="UTC1" s="77"/>
      <c r="UTD1" s="77"/>
      <c r="UTE1" s="77" t="s">
        <v>5872</v>
      </c>
      <c r="UTF1" s="77"/>
      <c r="UTG1" s="77"/>
      <c r="UTH1" s="77"/>
      <c r="UTI1" s="77"/>
      <c r="UTJ1" s="77"/>
      <c r="UTK1" s="77"/>
      <c r="UTL1" s="77"/>
      <c r="UTM1" s="77"/>
      <c r="UTN1" s="77"/>
      <c r="UTO1" s="77"/>
      <c r="UTP1" s="77"/>
      <c r="UTQ1" s="77"/>
      <c r="UTR1" s="77"/>
      <c r="UTS1" s="77"/>
      <c r="UTT1" s="77"/>
      <c r="UTU1" s="77" t="s">
        <v>5872</v>
      </c>
      <c r="UTV1" s="77"/>
      <c r="UTW1" s="77"/>
      <c r="UTX1" s="77"/>
      <c r="UTY1" s="77"/>
      <c r="UTZ1" s="77"/>
      <c r="UUA1" s="77"/>
      <c r="UUB1" s="77"/>
      <c r="UUC1" s="77"/>
      <c r="UUD1" s="77"/>
      <c r="UUE1" s="77"/>
      <c r="UUF1" s="77"/>
      <c r="UUG1" s="77"/>
      <c r="UUH1" s="77"/>
      <c r="UUI1" s="77"/>
      <c r="UUJ1" s="77"/>
      <c r="UUK1" s="77" t="s">
        <v>5872</v>
      </c>
      <c r="UUL1" s="77"/>
      <c r="UUM1" s="77"/>
      <c r="UUN1" s="77"/>
      <c r="UUO1" s="77"/>
      <c r="UUP1" s="77"/>
      <c r="UUQ1" s="77"/>
      <c r="UUR1" s="77"/>
      <c r="UUS1" s="77"/>
      <c r="UUT1" s="77"/>
      <c r="UUU1" s="77"/>
      <c r="UUV1" s="77"/>
      <c r="UUW1" s="77"/>
      <c r="UUX1" s="77"/>
      <c r="UUY1" s="77"/>
      <c r="UUZ1" s="77"/>
      <c r="UVA1" s="77" t="s">
        <v>5872</v>
      </c>
      <c r="UVB1" s="77"/>
      <c r="UVC1" s="77"/>
      <c r="UVD1" s="77"/>
      <c r="UVE1" s="77"/>
      <c r="UVF1" s="77"/>
      <c r="UVG1" s="77"/>
      <c r="UVH1" s="77"/>
      <c r="UVI1" s="77"/>
      <c r="UVJ1" s="77"/>
      <c r="UVK1" s="77"/>
      <c r="UVL1" s="77"/>
      <c r="UVM1" s="77"/>
      <c r="UVN1" s="77"/>
      <c r="UVO1" s="77"/>
      <c r="UVP1" s="77"/>
      <c r="UVQ1" s="77" t="s">
        <v>5872</v>
      </c>
      <c r="UVR1" s="77"/>
      <c r="UVS1" s="77"/>
      <c r="UVT1" s="77"/>
      <c r="UVU1" s="77"/>
      <c r="UVV1" s="77"/>
      <c r="UVW1" s="77"/>
      <c r="UVX1" s="77"/>
      <c r="UVY1" s="77"/>
      <c r="UVZ1" s="77"/>
      <c r="UWA1" s="77"/>
      <c r="UWB1" s="77"/>
      <c r="UWC1" s="77"/>
      <c r="UWD1" s="77"/>
      <c r="UWE1" s="77"/>
      <c r="UWF1" s="77"/>
      <c r="UWG1" s="77" t="s">
        <v>5872</v>
      </c>
      <c r="UWH1" s="77"/>
      <c r="UWI1" s="77"/>
      <c r="UWJ1" s="77"/>
      <c r="UWK1" s="77"/>
      <c r="UWL1" s="77"/>
      <c r="UWM1" s="77"/>
      <c r="UWN1" s="77"/>
      <c r="UWO1" s="77"/>
      <c r="UWP1" s="77"/>
      <c r="UWQ1" s="77"/>
      <c r="UWR1" s="77"/>
      <c r="UWS1" s="77"/>
      <c r="UWT1" s="77"/>
      <c r="UWU1" s="77"/>
      <c r="UWV1" s="77"/>
      <c r="UWW1" s="77" t="s">
        <v>5872</v>
      </c>
      <c r="UWX1" s="77"/>
      <c r="UWY1" s="77"/>
      <c r="UWZ1" s="77"/>
      <c r="UXA1" s="77"/>
      <c r="UXB1" s="77"/>
      <c r="UXC1" s="77"/>
      <c r="UXD1" s="77"/>
      <c r="UXE1" s="77"/>
      <c r="UXF1" s="77"/>
      <c r="UXG1" s="77"/>
      <c r="UXH1" s="77"/>
      <c r="UXI1" s="77"/>
      <c r="UXJ1" s="77"/>
      <c r="UXK1" s="77"/>
      <c r="UXL1" s="77"/>
      <c r="UXM1" s="77" t="s">
        <v>5872</v>
      </c>
      <c r="UXN1" s="77"/>
      <c r="UXO1" s="77"/>
      <c r="UXP1" s="77"/>
      <c r="UXQ1" s="77"/>
      <c r="UXR1" s="77"/>
      <c r="UXS1" s="77"/>
      <c r="UXT1" s="77"/>
      <c r="UXU1" s="77"/>
      <c r="UXV1" s="77"/>
      <c r="UXW1" s="77"/>
      <c r="UXX1" s="77"/>
      <c r="UXY1" s="77"/>
      <c r="UXZ1" s="77"/>
      <c r="UYA1" s="77"/>
      <c r="UYB1" s="77"/>
      <c r="UYC1" s="77" t="s">
        <v>5872</v>
      </c>
      <c r="UYD1" s="77"/>
      <c r="UYE1" s="77"/>
      <c r="UYF1" s="77"/>
      <c r="UYG1" s="77"/>
      <c r="UYH1" s="77"/>
      <c r="UYI1" s="77"/>
      <c r="UYJ1" s="77"/>
      <c r="UYK1" s="77"/>
      <c r="UYL1" s="77"/>
      <c r="UYM1" s="77"/>
      <c r="UYN1" s="77"/>
      <c r="UYO1" s="77"/>
      <c r="UYP1" s="77"/>
      <c r="UYQ1" s="77"/>
      <c r="UYR1" s="77"/>
      <c r="UYS1" s="77" t="s">
        <v>5872</v>
      </c>
      <c r="UYT1" s="77"/>
      <c r="UYU1" s="77"/>
      <c r="UYV1" s="77"/>
      <c r="UYW1" s="77"/>
      <c r="UYX1" s="77"/>
      <c r="UYY1" s="77"/>
      <c r="UYZ1" s="77"/>
      <c r="UZA1" s="77"/>
      <c r="UZB1" s="77"/>
      <c r="UZC1" s="77"/>
      <c r="UZD1" s="77"/>
      <c r="UZE1" s="77"/>
      <c r="UZF1" s="77"/>
      <c r="UZG1" s="77"/>
      <c r="UZH1" s="77"/>
      <c r="UZI1" s="77" t="s">
        <v>5872</v>
      </c>
      <c r="UZJ1" s="77"/>
      <c r="UZK1" s="77"/>
      <c r="UZL1" s="77"/>
      <c r="UZM1" s="77"/>
      <c r="UZN1" s="77"/>
      <c r="UZO1" s="77"/>
      <c r="UZP1" s="77"/>
      <c r="UZQ1" s="77"/>
      <c r="UZR1" s="77"/>
      <c r="UZS1" s="77"/>
      <c r="UZT1" s="77"/>
      <c r="UZU1" s="77"/>
      <c r="UZV1" s="77"/>
      <c r="UZW1" s="77"/>
      <c r="UZX1" s="77"/>
      <c r="UZY1" s="77" t="s">
        <v>5872</v>
      </c>
      <c r="UZZ1" s="77"/>
      <c r="VAA1" s="77"/>
      <c r="VAB1" s="77"/>
      <c r="VAC1" s="77"/>
      <c r="VAD1" s="77"/>
      <c r="VAE1" s="77"/>
      <c r="VAF1" s="77"/>
      <c r="VAG1" s="77"/>
      <c r="VAH1" s="77"/>
      <c r="VAI1" s="77"/>
      <c r="VAJ1" s="77"/>
      <c r="VAK1" s="77"/>
      <c r="VAL1" s="77"/>
      <c r="VAM1" s="77"/>
      <c r="VAN1" s="77"/>
      <c r="VAO1" s="77" t="s">
        <v>5872</v>
      </c>
      <c r="VAP1" s="77"/>
      <c r="VAQ1" s="77"/>
      <c r="VAR1" s="77"/>
      <c r="VAS1" s="77"/>
      <c r="VAT1" s="77"/>
      <c r="VAU1" s="77"/>
      <c r="VAV1" s="77"/>
      <c r="VAW1" s="77"/>
      <c r="VAX1" s="77"/>
      <c r="VAY1" s="77"/>
      <c r="VAZ1" s="77"/>
      <c r="VBA1" s="77"/>
      <c r="VBB1" s="77"/>
      <c r="VBC1" s="77"/>
      <c r="VBD1" s="77"/>
      <c r="VBE1" s="77" t="s">
        <v>5872</v>
      </c>
      <c r="VBF1" s="77"/>
      <c r="VBG1" s="77"/>
      <c r="VBH1" s="77"/>
      <c r="VBI1" s="77"/>
      <c r="VBJ1" s="77"/>
      <c r="VBK1" s="77"/>
      <c r="VBL1" s="77"/>
      <c r="VBM1" s="77"/>
      <c r="VBN1" s="77"/>
      <c r="VBO1" s="77"/>
      <c r="VBP1" s="77"/>
      <c r="VBQ1" s="77"/>
      <c r="VBR1" s="77"/>
      <c r="VBS1" s="77"/>
      <c r="VBT1" s="77"/>
      <c r="VBU1" s="77" t="s">
        <v>5872</v>
      </c>
      <c r="VBV1" s="77"/>
      <c r="VBW1" s="77"/>
      <c r="VBX1" s="77"/>
      <c r="VBY1" s="77"/>
      <c r="VBZ1" s="77"/>
      <c r="VCA1" s="77"/>
      <c r="VCB1" s="77"/>
      <c r="VCC1" s="77"/>
      <c r="VCD1" s="77"/>
      <c r="VCE1" s="77"/>
      <c r="VCF1" s="77"/>
      <c r="VCG1" s="77"/>
      <c r="VCH1" s="77"/>
      <c r="VCI1" s="77"/>
      <c r="VCJ1" s="77"/>
      <c r="VCK1" s="77" t="s">
        <v>5872</v>
      </c>
      <c r="VCL1" s="77"/>
      <c r="VCM1" s="77"/>
      <c r="VCN1" s="77"/>
      <c r="VCO1" s="77"/>
      <c r="VCP1" s="77"/>
      <c r="VCQ1" s="77"/>
      <c r="VCR1" s="77"/>
      <c r="VCS1" s="77"/>
      <c r="VCT1" s="77"/>
      <c r="VCU1" s="77"/>
      <c r="VCV1" s="77"/>
      <c r="VCW1" s="77"/>
      <c r="VCX1" s="77"/>
      <c r="VCY1" s="77"/>
      <c r="VCZ1" s="77"/>
      <c r="VDA1" s="77" t="s">
        <v>5872</v>
      </c>
      <c r="VDB1" s="77"/>
      <c r="VDC1" s="77"/>
      <c r="VDD1" s="77"/>
      <c r="VDE1" s="77"/>
      <c r="VDF1" s="77"/>
      <c r="VDG1" s="77"/>
      <c r="VDH1" s="77"/>
      <c r="VDI1" s="77"/>
      <c r="VDJ1" s="77"/>
      <c r="VDK1" s="77"/>
      <c r="VDL1" s="77"/>
      <c r="VDM1" s="77"/>
      <c r="VDN1" s="77"/>
      <c r="VDO1" s="77"/>
      <c r="VDP1" s="77"/>
      <c r="VDQ1" s="77" t="s">
        <v>5872</v>
      </c>
      <c r="VDR1" s="77"/>
      <c r="VDS1" s="77"/>
      <c r="VDT1" s="77"/>
      <c r="VDU1" s="77"/>
      <c r="VDV1" s="77"/>
      <c r="VDW1" s="77"/>
      <c r="VDX1" s="77"/>
      <c r="VDY1" s="77"/>
      <c r="VDZ1" s="77"/>
      <c r="VEA1" s="77"/>
      <c r="VEB1" s="77"/>
      <c r="VEC1" s="77"/>
      <c r="VED1" s="77"/>
      <c r="VEE1" s="77"/>
      <c r="VEF1" s="77"/>
      <c r="VEG1" s="77" t="s">
        <v>5872</v>
      </c>
      <c r="VEH1" s="77"/>
      <c r="VEI1" s="77"/>
      <c r="VEJ1" s="77"/>
      <c r="VEK1" s="77"/>
      <c r="VEL1" s="77"/>
      <c r="VEM1" s="77"/>
      <c r="VEN1" s="77"/>
      <c r="VEO1" s="77"/>
      <c r="VEP1" s="77"/>
      <c r="VEQ1" s="77"/>
      <c r="VER1" s="77"/>
      <c r="VES1" s="77"/>
      <c r="VET1" s="77"/>
      <c r="VEU1" s="77"/>
      <c r="VEV1" s="77"/>
      <c r="VEW1" s="77" t="s">
        <v>5872</v>
      </c>
      <c r="VEX1" s="77"/>
      <c r="VEY1" s="77"/>
      <c r="VEZ1" s="77"/>
      <c r="VFA1" s="77"/>
      <c r="VFB1" s="77"/>
      <c r="VFC1" s="77"/>
      <c r="VFD1" s="77"/>
      <c r="VFE1" s="77"/>
      <c r="VFF1" s="77"/>
      <c r="VFG1" s="77"/>
      <c r="VFH1" s="77"/>
      <c r="VFI1" s="77"/>
      <c r="VFJ1" s="77"/>
      <c r="VFK1" s="77"/>
      <c r="VFL1" s="77"/>
      <c r="VFM1" s="77" t="s">
        <v>5872</v>
      </c>
      <c r="VFN1" s="77"/>
      <c r="VFO1" s="77"/>
      <c r="VFP1" s="77"/>
      <c r="VFQ1" s="77"/>
      <c r="VFR1" s="77"/>
      <c r="VFS1" s="77"/>
      <c r="VFT1" s="77"/>
      <c r="VFU1" s="77"/>
      <c r="VFV1" s="77"/>
      <c r="VFW1" s="77"/>
      <c r="VFX1" s="77"/>
      <c r="VFY1" s="77"/>
      <c r="VFZ1" s="77"/>
      <c r="VGA1" s="77"/>
      <c r="VGB1" s="77"/>
      <c r="VGC1" s="77" t="s">
        <v>5872</v>
      </c>
      <c r="VGD1" s="77"/>
      <c r="VGE1" s="77"/>
      <c r="VGF1" s="77"/>
      <c r="VGG1" s="77"/>
      <c r="VGH1" s="77"/>
      <c r="VGI1" s="77"/>
      <c r="VGJ1" s="77"/>
      <c r="VGK1" s="77"/>
      <c r="VGL1" s="77"/>
      <c r="VGM1" s="77"/>
      <c r="VGN1" s="77"/>
      <c r="VGO1" s="77"/>
      <c r="VGP1" s="77"/>
      <c r="VGQ1" s="77"/>
      <c r="VGR1" s="77"/>
      <c r="VGS1" s="77" t="s">
        <v>5872</v>
      </c>
      <c r="VGT1" s="77"/>
      <c r="VGU1" s="77"/>
      <c r="VGV1" s="77"/>
      <c r="VGW1" s="77"/>
      <c r="VGX1" s="77"/>
      <c r="VGY1" s="77"/>
      <c r="VGZ1" s="77"/>
      <c r="VHA1" s="77"/>
      <c r="VHB1" s="77"/>
      <c r="VHC1" s="77"/>
      <c r="VHD1" s="77"/>
      <c r="VHE1" s="77"/>
      <c r="VHF1" s="77"/>
      <c r="VHG1" s="77"/>
      <c r="VHH1" s="77"/>
      <c r="VHI1" s="77" t="s">
        <v>5872</v>
      </c>
      <c r="VHJ1" s="77"/>
      <c r="VHK1" s="77"/>
      <c r="VHL1" s="77"/>
      <c r="VHM1" s="77"/>
      <c r="VHN1" s="77"/>
      <c r="VHO1" s="77"/>
      <c r="VHP1" s="77"/>
      <c r="VHQ1" s="77"/>
      <c r="VHR1" s="77"/>
      <c r="VHS1" s="77"/>
      <c r="VHT1" s="77"/>
      <c r="VHU1" s="77"/>
      <c r="VHV1" s="77"/>
      <c r="VHW1" s="77"/>
      <c r="VHX1" s="77"/>
      <c r="VHY1" s="77" t="s">
        <v>5872</v>
      </c>
      <c r="VHZ1" s="77"/>
      <c r="VIA1" s="77"/>
      <c r="VIB1" s="77"/>
      <c r="VIC1" s="77"/>
      <c r="VID1" s="77"/>
      <c r="VIE1" s="77"/>
      <c r="VIF1" s="77"/>
      <c r="VIG1" s="77"/>
      <c r="VIH1" s="77"/>
      <c r="VII1" s="77"/>
      <c r="VIJ1" s="77"/>
      <c r="VIK1" s="77"/>
      <c r="VIL1" s="77"/>
      <c r="VIM1" s="77"/>
      <c r="VIN1" s="77"/>
      <c r="VIO1" s="77" t="s">
        <v>5872</v>
      </c>
      <c r="VIP1" s="77"/>
      <c r="VIQ1" s="77"/>
      <c r="VIR1" s="77"/>
      <c r="VIS1" s="77"/>
      <c r="VIT1" s="77"/>
      <c r="VIU1" s="77"/>
      <c r="VIV1" s="77"/>
      <c r="VIW1" s="77"/>
      <c r="VIX1" s="77"/>
      <c r="VIY1" s="77"/>
      <c r="VIZ1" s="77"/>
      <c r="VJA1" s="77"/>
      <c r="VJB1" s="77"/>
      <c r="VJC1" s="77"/>
      <c r="VJD1" s="77"/>
      <c r="VJE1" s="77" t="s">
        <v>5872</v>
      </c>
      <c r="VJF1" s="77"/>
      <c r="VJG1" s="77"/>
      <c r="VJH1" s="77"/>
      <c r="VJI1" s="77"/>
      <c r="VJJ1" s="77"/>
      <c r="VJK1" s="77"/>
      <c r="VJL1" s="77"/>
      <c r="VJM1" s="77"/>
      <c r="VJN1" s="77"/>
      <c r="VJO1" s="77"/>
      <c r="VJP1" s="77"/>
      <c r="VJQ1" s="77"/>
      <c r="VJR1" s="77"/>
      <c r="VJS1" s="77"/>
      <c r="VJT1" s="77"/>
      <c r="VJU1" s="77" t="s">
        <v>5872</v>
      </c>
      <c r="VJV1" s="77"/>
      <c r="VJW1" s="77"/>
      <c r="VJX1" s="77"/>
      <c r="VJY1" s="77"/>
      <c r="VJZ1" s="77"/>
      <c r="VKA1" s="77"/>
      <c r="VKB1" s="77"/>
      <c r="VKC1" s="77"/>
      <c r="VKD1" s="77"/>
      <c r="VKE1" s="77"/>
      <c r="VKF1" s="77"/>
      <c r="VKG1" s="77"/>
      <c r="VKH1" s="77"/>
      <c r="VKI1" s="77"/>
      <c r="VKJ1" s="77"/>
      <c r="VKK1" s="77" t="s">
        <v>5872</v>
      </c>
      <c r="VKL1" s="77"/>
      <c r="VKM1" s="77"/>
      <c r="VKN1" s="77"/>
      <c r="VKO1" s="77"/>
      <c r="VKP1" s="77"/>
      <c r="VKQ1" s="77"/>
      <c r="VKR1" s="77"/>
      <c r="VKS1" s="77"/>
      <c r="VKT1" s="77"/>
      <c r="VKU1" s="77"/>
      <c r="VKV1" s="77"/>
      <c r="VKW1" s="77"/>
      <c r="VKX1" s="77"/>
      <c r="VKY1" s="77"/>
      <c r="VKZ1" s="77"/>
      <c r="VLA1" s="77" t="s">
        <v>5872</v>
      </c>
      <c r="VLB1" s="77"/>
      <c r="VLC1" s="77"/>
      <c r="VLD1" s="77"/>
      <c r="VLE1" s="77"/>
      <c r="VLF1" s="77"/>
      <c r="VLG1" s="77"/>
      <c r="VLH1" s="77"/>
      <c r="VLI1" s="77"/>
      <c r="VLJ1" s="77"/>
      <c r="VLK1" s="77"/>
      <c r="VLL1" s="77"/>
      <c r="VLM1" s="77"/>
      <c r="VLN1" s="77"/>
      <c r="VLO1" s="77"/>
      <c r="VLP1" s="77"/>
      <c r="VLQ1" s="77" t="s">
        <v>5872</v>
      </c>
      <c r="VLR1" s="77"/>
      <c r="VLS1" s="77"/>
      <c r="VLT1" s="77"/>
      <c r="VLU1" s="77"/>
      <c r="VLV1" s="77"/>
      <c r="VLW1" s="77"/>
      <c r="VLX1" s="77"/>
      <c r="VLY1" s="77"/>
      <c r="VLZ1" s="77"/>
      <c r="VMA1" s="77"/>
      <c r="VMB1" s="77"/>
      <c r="VMC1" s="77"/>
      <c r="VMD1" s="77"/>
      <c r="VME1" s="77"/>
      <c r="VMF1" s="77"/>
      <c r="VMG1" s="77" t="s">
        <v>5872</v>
      </c>
      <c r="VMH1" s="77"/>
      <c r="VMI1" s="77"/>
      <c r="VMJ1" s="77"/>
      <c r="VMK1" s="77"/>
      <c r="VML1" s="77"/>
      <c r="VMM1" s="77"/>
      <c r="VMN1" s="77"/>
      <c r="VMO1" s="77"/>
      <c r="VMP1" s="77"/>
      <c r="VMQ1" s="77"/>
      <c r="VMR1" s="77"/>
      <c r="VMS1" s="77"/>
      <c r="VMT1" s="77"/>
      <c r="VMU1" s="77"/>
      <c r="VMV1" s="77"/>
      <c r="VMW1" s="77" t="s">
        <v>5872</v>
      </c>
      <c r="VMX1" s="77"/>
      <c r="VMY1" s="77"/>
      <c r="VMZ1" s="77"/>
      <c r="VNA1" s="77"/>
      <c r="VNB1" s="77"/>
      <c r="VNC1" s="77"/>
      <c r="VND1" s="77"/>
      <c r="VNE1" s="77"/>
      <c r="VNF1" s="77"/>
      <c r="VNG1" s="77"/>
      <c r="VNH1" s="77"/>
      <c r="VNI1" s="77"/>
      <c r="VNJ1" s="77"/>
      <c r="VNK1" s="77"/>
      <c r="VNL1" s="77"/>
      <c r="VNM1" s="77" t="s">
        <v>5872</v>
      </c>
      <c r="VNN1" s="77"/>
      <c r="VNO1" s="77"/>
      <c r="VNP1" s="77"/>
      <c r="VNQ1" s="77"/>
      <c r="VNR1" s="77"/>
      <c r="VNS1" s="77"/>
      <c r="VNT1" s="77"/>
      <c r="VNU1" s="77"/>
      <c r="VNV1" s="77"/>
      <c r="VNW1" s="77"/>
      <c r="VNX1" s="77"/>
      <c r="VNY1" s="77"/>
      <c r="VNZ1" s="77"/>
      <c r="VOA1" s="77"/>
      <c r="VOB1" s="77"/>
      <c r="VOC1" s="77" t="s">
        <v>5872</v>
      </c>
      <c r="VOD1" s="77"/>
      <c r="VOE1" s="77"/>
      <c r="VOF1" s="77"/>
      <c r="VOG1" s="77"/>
      <c r="VOH1" s="77"/>
      <c r="VOI1" s="77"/>
      <c r="VOJ1" s="77"/>
      <c r="VOK1" s="77"/>
      <c r="VOL1" s="77"/>
      <c r="VOM1" s="77"/>
      <c r="VON1" s="77"/>
      <c r="VOO1" s="77"/>
      <c r="VOP1" s="77"/>
      <c r="VOQ1" s="77"/>
      <c r="VOR1" s="77"/>
      <c r="VOS1" s="77" t="s">
        <v>5872</v>
      </c>
      <c r="VOT1" s="77"/>
      <c r="VOU1" s="77"/>
      <c r="VOV1" s="77"/>
      <c r="VOW1" s="77"/>
      <c r="VOX1" s="77"/>
      <c r="VOY1" s="77"/>
      <c r="VOZ1" s="77"/>
      <c r="VPA1" s="77"/>
      <c r="VPB1" s="77"/>
      <c r="VPC1" s="77"/>
      <c r="VPD1" s="77"/>
      <c r="VPE1" s="77"/>
      <c r="VPF1" s="77"/>
      <c r="VPG1" s="77"/>
      <c r="VPH1" s="77"/>
      <c r="VPI1" s="77" t="s">
        <v>5872</v>
      </c>
      <c r="VPJ1" s="77"/>
      <c r="VPK1" s="77"/>
      <c r="VPL1" s="77"/>
      <c r="VPM1" s="77"/>
      <c r="VPN1" s="77"/>
      <c r="VPO1" s="77"/>
      <c r="VPP1" s="77"/>
      <c r="VPQ1" s="77"/>
      <c r="VPR1" s="77"/>
      <c r="VPS1" s="77"/>
      <c r="VPT1" s="77"/>
      <c r="VPU1" s="77"/>
      <c r="VPV1" s="77"/>
      <c r="VPW1" s="77"/>
      <c r="VPX1" s="77"/>
      <c r="VPY1" s="77" t="s">
        <v>5872</v>
      </c>
      <c r="VPZ1" s="77"/>
      <c r="VQA1" s="77"/>
      <c r="VQB1" s="77"/>
      <c r="VQC1" s="77"/>
      <c r="VQD1" s="77"/>
      <c r="VQE1" s="77"/>
      <c r="VQF1" s="77"/>
      <c r="VQG1" s="77"/>
      <c r="VQH1" s="77"/>
      <c r="VQI1" s="77"/>
      <c r="VQJ1" s="77"/>
      <c r="VQK1" s="77"/>
      <c r="VQL1" s="77"/>
      <c r="VQM1" s="77"/>
      <c r="VQN1" s="77"/>
      <c r="VQO1" s="77" t="s">
        <v>5872</v>
      </c>
      <c r="VQP1" s="77"/>
      <c r="VQQ1" s="77"/>
      <c r="VQR1" s="77"/>
      <c r="VQS1" s="77"/>
      <c r="VQT1" s="77"/>
      <c r="VQU1" s="77"/>
      <c r="VQV1" s="77"/>
      <c r="VQW1" s="77"/>
      <c r="VQX1" s="77"/>
      <c r="VQY1" s="77"/>
      <c r="VQZ1" s="77"/>
      <c r="VRA1" s="77"/>
      <c r="VRB1" s="77"/>
      <c r="VRC1" s="77"/>
      <c r="VRD1" s="77"/>
      <c r="VRE1" s="77" t="s">
        <v>5872</v>
      </c>
      <c r="VRF1" s="77"/>
      <c r="VRG1" s="77"/>
      <c r="VRH1" s="77"/>
      <c r="VRI1" s="77"/>
      <c r="VRJ1" s="77"/>
      <c r="VRK1" s="77"/>
      <c r="VRL1" s="77"/>
      <c r="VRM1" s="77"/>
      <c r="VRN1" s="77"/>
      <c r="VRO1" s="77"/>
      <c r="VRP1" s="77"/>
      <c r="VRQ1" s="77"/>
      <c r="VRR1" s="77"/>
      <c r="VRS1" s="77"/>
      <c r="VRT1" s="77"/>
      <c r="VRU1" s="77" t="s">
        <v>5872</v>
      </c>
      <c r="VRV1" s="77"/>
      <c r="VRW1" s="77"/>
      <c r="VRX1" s="77"/>
      <c r="VRY1" s="77"/>
      <c r="VRZ1" s="77"/>
      <c r="VSA1" s="77"/>
      <c r="VSB1" s="77"/>
      <c r="VSC1" s="77"/>
      <c r="VSD1" s="77"/>
      <c r="VSE1" s="77"/>
      <c r="VSF1" s="77"/>
      <c r="VSG1" s="77"/>
      <c r="VSH1" s="77"/>
      <c r="VSI1" s="77"/>
      <c r="VSJ1" s="77"/>
      <c r="VSK1" s="77" t="s">
        <v>5872</v>
      </c>
      <c r="VSL1" s="77"/>
      <c r="VSM1" s="77"/>
      <c r="VSN1" s="77"/>
      <c r="VSO1" s="77"/>
      <c r="VSP1" s="77"/>
      <c r="VSQ1" s="77"/>
      <c r="VSR1" s="77"/>
      <c r="VSS1" s="77"/>
      <c r="VST1" s="77"/>
      <c r="VSU1" s="77"/>
      <c r="VSV1" s="77"/>
      <c r="VSW1" s="77"/>
      <c r="VSX1" s="77"/>
      <c r="VSY1" s="77"/>
      <c r="VSZ1" s="77"/>
      <c r="VTA1" s="77" t="s">
        <v>5872</v>
      </c>
      <c r="VTB1" s="77"/>
      <c r="VTC1" s="77"/>
      <c r="VTD1" s="77"/>
      <c r="VTE1" s="77"/>
      <c r="VTF1" s="77"/>
      <c r="VTG1" s="77"/>
      <c r="VTH1" s="77"/>
      <c r="VTI1" s="77"/>
      <c r="VTJ1" s="77"/>
      <c r="VTK1" s="77"/>
      <c r="VTL1" s="77"/>
      <c r="VTM1" s="77"/>
      <c r="VTN1" s="77"/>
      <c r="VTO1" s="77"/>
      <c r="VTP1" s="77"/>
      <c r="VTQ1" s="77" t="s">
        <v>5872</v>
      </c>
      <c r="VTR1" s="77"/>
      <c r="VTS1" s="77"/>
      <c r="VTT1" s="77"/>
      <c r="VTU1" s="77"/>
      <c r="VTV1" s="77"/>
      <c r="VTW1" s="77"/>
      <c r="VTX1" s="77"/>
      <c r="VTY1" s="77"/>
      <c r="VTZ1" s="77"/>
      <c r="VUA1" s="77"/>
      <c r="VUB1" s="77"/>
      <c r="VUC1" s="77"/>
      <c r="VUD1" s="77"/>
      <c r="VUE1" s="77"/>
      <c r="VUF1" s="77"/>
      <c r="VUG1" s="77" t="s">
        <v>5872</v>
      </c>
      <c r="VUH1" s="77"/>
      <c r="VUI1" s="77"/>
      <c r="VUJ1" s="77"/>
      <c r="VUK1" s="77"/>
      <c r="VUL1" s="77"/>
      <c r="VUM1" s="77"/>
      <c r="VUN1" s="77"/>
      <c r="VUO1" s="77"/>
      <c r="VUP1" s="77"/>
      <c r="VUQ1" s="77"/>
      <c r="VUR1" s="77"/>
      <c r="VUS1" s="77"/>
      <c r="VUT1" s="77"/>
      <c r="VUU1" s="77"/>
      <c r="VUV1" s="77"/>
      <c r="VUW1" s="77" t="s">
        <v>5872</v>
      </c>
      <c r="VUX1" s="77"/>
      <c r="VUY1" s="77"/>
      <c r="VUZ1" s="77"/>
      <c r="VVA1" s="77"/>
      <c r="VVB1" s="77"/>
      <c r="VVC1" s="77"/>
      <c r="VVD1" s="77"/>
      <c r="VVE1" s="77"/>
      <c r="VVF1" s="77"/>
      <c r="VVG1" s="77"/>
      <c r="VVH1" s="77"/>
      <c r="VVI1" s="77"/>
      <c r="VVJ1" s="77"/>
      <c r="VVK1" s="77"/>
      <c r="VVL1" s="77"/>
      <c r="VVM1" s="77" t="s">
        <v>5872</v>
      </c>
      <c r="VVN1" s="77"/>
      <c r="VVO1" s="77"/>
      <c r="VVP1" s="77"/>
      <c r="VVQ1" s="77"/>
      <c r="VVR1" s="77"/>
      <c r="VVS1" s="77"/>
      <c r="VVT1" s="77"/>
      <c r="VVU1" s="77"/>
      <c r="VVV1" s="77"/>
      <c r="VVW1" s="77"/>
      <c r="VVX1" s="77"/>
      <c r="VVY1" s="77"/>
      <c r="VVZ1" s="77"/>
      <c r="VWA1" s="77"/>
      <c r="VWB1" s="77"/>
      <c r="VWC1" s="77" t="s">
        <v>5872</v>
      </c>
      <c r="VWD1" s="77"/>
      <c r="VWE1" s="77"/>
      <c r="VWF1" s="77"/>
      <c r="VWG1" s="77"/>
      <c r="VWH1" s="77"/>
      <c r="VWI1" s="77"/>
      <c r="VWJ1" s="77"/>
      <c r="VWK1" s="77"/>
      <c r="VWL1" s="77"/>
      <c r="VWM1" s="77"/>
      <c r="VWN1" s="77"/>
      <c r="VWO1" s="77"/>
      <c r="VWP1" s="77"/>
      <c r="VWQ1" s="77"/>
      <c r="VWR1" s="77"/>
      <c r="VWS1" s="77" t="s">
        <v>5872</v>
      </c>
      <c r="VWT1" s="77"/>
      <c r="VWU1" s="77"/>
      <c r="VWV1" s="77"/>
      <c r="VWW1" s="77"/>
      <c r="VWX1" s="77"/>
      <c r="VWY1" s="77"/>
      <c r="VWZ1" s="77"/>
      <c r="VXA1" s="77"/>
      <c r="VXB1" s="77"/>
      <c r="VXC1" s="77"/>
      <c r="VXD1" s="77"/>
      <c r="VXE1" s="77"/>
      <c r="VXF1" s="77"/>
      <c r="VXG1" s="77"/>
      <c r="VXH1" s="77"/>
      <c r="VXI1" s="77" t="s">
        <v>5872</v>
      </c>
      <c r="VXJ1" s="77"/>
      <c r="VXK1" s="77"/>
      <c r="VXL1" s="77"/>
      <c r="VXM1" s="77"/>
      <c r="VXN1" s="77"/>
      <c r="VXO1" s="77"/>
      <c r="VXP1" s="77"/>
      <c r="VXQ1" s="77"/>
      <c r="VXR1" s="77"/>
      <c r="VXS1" s="77"/>
      <c r="VXT1" s="77"/>
      <c r="VXU1" s="77"/>
      <c r="VXV1" s="77"/>
      <c r="VXW1" s="77"/>
      <c r="VXX1" s="77"/>
      <c r="VXY1" s="77" t="s">
        <v>5872</v>
      </c>
      <c r="VXZ1" s="77"/>
      <c r="VYA1" s="77"/>
      <c r="VYB1" s="77"/>
      <c r="VYC1" s="77"/>
      <c r="VYD1" s="77"/>
      <c r="VYE1" s="77"/>
      <c r="VYF1" s="77"/>
      <c r="VYG1" s="77"/>
      <c r="VYH1" s="77"/>
      <c r="VYI1" s="77"/>
      <c r="VYJ1" s="77"/>
      <c r="VYK1" s="77"/>
      <c r="VYL1" s="77"/>
      <c r="VYM1" s="77"/>
      <c r="VYN1" s="77"/>
      <c r="VYO1" s="77" t="s">
        <v>5872</v>
      </c>
      <c r="VYP1" s="77"/>
      <c r="VYQ1" s="77"/>
      <c r="VYR1" s="77"/>
      <c r="VYS1" s="77"/>
      <c r="VYT1" s="77"/>
      <c r="VYU1" s="77"/>
      <c r="VYV1" s="77"/>
      <c r="VYW1" s="77"/>
      <c r="VYX1" s="77"/>
      <c r="VYY1" s="77"/>
      <c r="VYZ1" s="77"/>
      <c r="VZA1" s="77"/>
      <c r="VZB1" s="77"/>
      <c r="VZC1" s="77"/>
      <c r="VZD1" s="77"/>
      <c r="VZE1" s="77" t="s">
        <v>5872</v>
      </c>
      <c r="VZF1" s="77"/>
      <c r="VZG1" s="77"/>
      <c r="VZH1" s="77"/>
      <c r="VZI1" s="77"/>
      <c r="VZJ1" s="77"/>
      <c r="VZK1" s="77"/>
      <c r="VZL1" s="77"/>
      <c r="VZM1" s="77"/>
      <c r="VZN1" s="77"/>
      <c r="VZO1" s="77"/>
      <c r="VZP1" s="77"/>
      <c r="VZQ1" s="77"/>
      <c r="VZR1" s="77"/>
      <c r="VZS1" s="77"/>
      <c r="VZT1" s="77"/>
      <c r="VZU1" s="77" t="s">
        <v>5872</v>
      </c>
      <c r="VZV1" s="77"/>
      <c r="VZW1" s="77"/>
      <c r="VZX1" s="77"/>
      <c r="VZY1" s="77"/>
      <c r="VZZ1" s="77"/>
      <c r="WAA1" s="77"/>
      <c r="WAB1" s="77"/>
      <c r="WAC1" s="77"/>
      <c r="WAD1" s="77"/>
      <c r="WAE1" s="77"/>
      <c r="WAF1" s="77"/>
      <c r="WAG1" s="77"/>
      <c r="WAH1" s="77"/>
      <c r="WAI1" s="77"/>
      <c r="WAJ1" s="77"/>
      <c r="WAK1" s="77" t="s">
        <v>5872</v>
      </c>
      <c r="WAL1" s="77"/>
      <c r="WAM1" s="77"/>
      <c r="WAN1" s="77"/>
      <c r="WAO1" s="77"/>
      <c r="WAP1" s="77"/>
      <c r="WAQ1" s="77"/>
      <c r="WAR1" s="77"/>
      <c r="WAS1" s="77"/>
      <c r="WAT1" s="77"/>
      <c r="WAU1" s="77"/>
      <c r="WAV1" s="77"/>
      <c r="WAW1" s="77"/>
      <c r="WAX1" s="77"/>
      <c r="WAY1" s="77"/>
      <c r="WAZ1" s="77"/>
      <c r="WBA1" s="77" t="s">
        <v>5872</v>
      </c>
      <c r="WBB1" s="77"/>
      <c r="WBC1" s="77"/>
      <c r="WBD1" s="77"/>
      <c r="WBE1" s="77"/>
      <c r="WBF1" s="77"/>
      <c r="WBG1" s="77"/>
      <c r="WBH1" s="77"/>
      <c r="WBI1" s="77"/>
      <c r="WBJ1" s="77"/>
      <c r="WBK1" s="77"/>
      <c r="WBL1" s="77"/>
      <c r="WBM1" s="77"/>
      <c r="WBN1" s="77"/>
      <c r="WBO1" s="77"/>
      <c r="WBP1" s="77"/>
      <c r="WBQ1" s="77" t="s">
        <v>5872</v>
      </c>
      <c r="WBR1" s="77"/>
      <c r="WBS1" s="77"/>
      <c r="WBT1" s="77"/>
      <c r="WBU1" s="77"/>
      <c r="WBV1" s="77"/>
      <c r="WBW1" s="77"/>
      <c r="WBX1" s="77"/>
      <c r="WBY1" s="77"/>
      <c r="WBZ1" s="77"/>
      <c r="WCA1" s="77"/>
      <c r="WCB1" s="77"/>
      <c r="WCC1" s="77"/>
      <c r="WCD1" s="77"/>
      <c r="WCE1" s="77"/>
      <c r="WCF1" s="77"/>
      <c r="WCG1" s="77" t="s">
        <v>5872</v>
      </c>
      <c r="WCH1" s="77"/>
      <c r="WCI1" s="77"/>
      <c r="WCJ1" s="77"/>
      <c r="WCK1" s="77"/>
      <c r="WCL1" s="77"/>
      <c r="WCM1" s="77"/>
      <c r="WCN1" s="77"/>
      <c r="WCO1" s="77"/>
      <c r="WCP1" s="77"/>
      <c r="WCQ1" s="77"/>
      <c r="WCR1" s="77"/>
      <c r="WCS1" s="77"/>
      <c r="WCT1" s="77"/>
      <c r="WCU1" s="77"/>
      <c r="WCV1" s="77"/>
      <c r="WCW1" s="77" t="s">
        <v>5872</v>
      </c>
      <c r="WCX1" s="77"/>
      <c r="WCY1" s="77"/>
      <c r="WCZ1" s="77"/>
      <c r="WDA1" s="77"/>
      <c r="WDB1" s="77"/>
      <c r="WDC1" s="77"/>
      <c r="WDD1" s="77"/>
      <c r="WDE1" s="77"/>
      <c r="WDF1" s="77"/>
      <c r="WDG1" s="77"/>
      <c r="WDH1" s="77"/>
      <c r="WDI1" s="77"/>
      <c r="WDJ1" s="77"/>
      <c r="WDK1" s="77"/>
      <c r="WDL1" s="77"/>
      <c r="WDM1" s="77" t="s">
        <v>5872</v>
      </c>
      <c r="WDN1" s="77"/>
      <c r="WDO1" s="77"/>
      <c r="WDP1" s="77"/>
      <c r="WDQ1" s="77"/>
      <c r="WDR1" s="77"/>
      <c r="WDS1" s="77"/>
      <c r="WDT1" s="77"/>
      <c r="WDU1" s="77"/>
      <c r="WDV1" s="77"/>
      <c r="WDW1" s="77"/>
      <c r="WDX1" s="77"/>
      <c r="WDY1" s="77"/>
      <c r="WDZ1" s="77"/>
      <c r="WEA1" s="77"/>
      <c r="WEB1" s="77"/>
      <c r="WEC1" s="77" t="s">
        <v>5872</v>
      </c>
      <c r="WED1" s="77"/>
      <c r="WEE1" s="77"/>
      <c r="WEF1" s="77"/>
      <c r="WEG1" s="77"/>
      <c r="WEH1" s="77"/>
      <c r="WEI1" s="77"/>
      <c r="WEJ1" s="77"/>
      <c r="WEK1" s="77"/>
      <c r="WEL1" s="77"/>
      <c r="WEM1" s="77"/>
      <c r="WEN1" s="77"/>
      <c r="WEO1" s="77"/>
      <c r="WEP1" s="77"/>
      <c r="WEQ1" s="77"/>
      <c r="WER1" s="77"/>
      <c r="WES1" s="77" t="s">
        <v>5872</v>
      </c>
      <c r="WET1" s="77"/>
      <c r="WEU1" s="77"/>
      <c r="WEV1" s="77"/>
      <c r="WEW1" s="77"/>
      <c r="WEX1" s="77"/>
      <c r="WEY1" s="77"/>
      <c r="WEZ1" s="77"/>
      <c r="WFA1" s="77"/>
      <c r="WFB1" s="77"/>
      <c r="WFC1" s="77"/>
      <c r="WFD1" s="77"/>
      <c r="WFE1" s="77"/>
      <c r="WFF1" s="77"/>
      <c r="WFG1" s="77"/>
      <c r="WFH1" s="77"/>
      <c r="WFI1" s="77" t="s">
        <v>5872</v>
      </c>
      <c r="WFJ1" s="77"/>
      <c r="WFK1" s="77"/>
      <c r="WFL1" s="77"/>
      <c r="WFM1" s="77"/>
      <c r="WFN1" s="77"/>
      <c r="WFO1" s="77"/>
      <c r="WFP1" s="77"/>
      <c r="WFQ1" s="77"/>
      <c r="WFR1" s="77"/>
      <c r="WFS1" s="77"/>
      <c r="WFT1" s="77"/>
      <c r="WFU1" s="77"/>
      <c r="WFV1" s="77"/>
      <c r="WFW1" s="77"/>
      <c r="WFX1" s="77"/>
      <c r="WFY1" s="77" t="s">
        <v>5872</v>
      </c>
      <c r="WFZ1" s="77"/>
      <c r="WGA1" s="77"/>
      <c r="WGB1" s="77"/>
      <c r="WGC1" s="77"/>
      <c r="WGD1" s="77"/>
      <c r="WGE1" s="77"/>
      <c r="WGF1" s="77"/>
      <c r="WGG1" s="77"/>
      <c r="WGH1" s="77"/>
      <c r="WGI1" s="77"/>
      <c r="WGJ1" s="77"/>
      <c r="WGK1" s="77"/>
      <c r="WGL1" s="77"/>
      <c r="WGM1" s="77"/>
      <c r="WGN1" s="77"/>
      <c r="WGO1" s="77" t="s">
        <v>5872</v>
      </c>
      <c r="WGP1" s="77"/>
      <c r="WGQ1" s="77"/>
      <c r="WGR1" s="77"/>
      <c r="WGS1" s="77"/>
      <c r="WGT1" s="77"/>
      <c r="WGU1" s="77"/>
      <c r="WGV1" s="77"/>
      <c r="WGW1" s="77"/>
      <c r="WGX1" s="77"/>
      <c r="WGY1" s="77"/>
      <c r="WGZ1" s="77"/>
      <c r="WHA1" s="77"/>
      <c r="WHB1" s="77"/>
      <c r="WHC1" s="77"/>
      <c r="WHD1" s="77"/>
      <c r="WHE1" s="77" t="s">
        <v>5872</v>
      </c>
      <c r="WHF1" s="77"/>
      <c r="WHG1" s="77"/>
      <c r="WHH1" s="77"/>
      <c r="WHI1" s="77"/>
      <c r="WHJ1" s="77"/>
      <c r="WHK1" s="77"/>
      <c r="WHL1" s="77"/>
      <c r="WHM1" s="77"/>
      <c r="WHN1" s="77"/>
      <c r="WHO1" s="77"/>
      <c r="WHP1" s="77"/>
      <c r="WHQ1" s="77"/>
      <c r="WHR1" s="77"/>
      <c r="WHS1" s="77"/>
      <c r="WHT1" s="77"/>
      <c r="WHU1" s="77" t="s">
        <v>5872</v>
      </c>
      <c r="WHV1" s="77"/>
      <c r="WHW1" s="77"/>
      <c r="WHX1" s="77"/>
      <c r="WHY1" s="77"/>
      <c r="WHZ1" s="77"/>
      <c r="WIA1" s="77"/>
      <c r="WIB1" s="77"/>
      <c r="WIC1" s="77"/>
      <c r="WID1" s="77"/>
      <c r="WIE1" s="77"/>
      <c r="WIF1" s="77"/>
      <c r="WIG1" s="77"/>
      <c r="WIH1" s="77"/>
      <c r="WII1" s="77"/>
      <c r="WIJ1" s="77"/>
      <c r="WIK1" s="77" t="s">
        <v>5872</v>
      </c>
      <c r="WIL1" s="77"/>
      <c r="WIM1" s="77"/>
      <c r="WIN1" s="77"/>
      <c r="WIO1" s="77"/>
      <c r="WIP1" s="77"/>
      <c r="WIQ1" s="77"/>
      <c r="WIR1" s="77"/>
      <c r="WIS1" s="77"/>
      <c r="WIT1" s="77"/>
      <c r="WIU1" s="77"/>
      <c r="WIV1" s="77"/>
      <c r="WIW1" s="77"/>
      <c r="WIX1" s="77"/>
      <c r="WIY1" s="77"/>
      <c r="WIZ1" s="77"/>
      <c r="WJA1" s="77" t="s">
        <v>5872</v>
      </c>
      <c r="WJB1" s="77"/>
      <c r="WJC1" s="77"/>
      <c r="WJD1" s="77"/>
      <c r="WJE1" s="77"/>
      <c r="WJF1" s="77"/>
      <c r="WJG1" s="77"/>
      <c r="WJH1" s="77"/>
      <c r="WJI1" s="77"/>
      <c r="WJJ1" s="77"/>
      <c r="WJK1" s="77"/>
      <c r="WJL1" s="77"/>
      <c r="WJM1" s="77"/>
      <c r="WJN1" s="77"/>
      <c r="WJO1" s="77"/>
      <c r="WJP1" s="77"/>
      <c r="WJQ1" s="77" t="s">
        <v>5872</v>
      </c>
      <c r="WJR1" s="77"/>
      <c r="WJS1" s="77"/>
      <c r="WJT1" s="77"/>
      <c r="WJU1" s="77"/>
      <c r="WJV1" s="77"/>
      <c r="WJW1" s="77"/>
      <c r="WJX1" s="77"/>
      <c r="WJY1" s="77"/>
      <c r="WJZ1" s="77"/>
      <c r="WKA1" s="77"/>
      <c r="WKB1" s="77"/>
      <c r="WKC1" s="77"/>
      <c r="WKD1" s="77"/>
      <c r="WKE1" s="77"/>
      <c r="WKF1" s="77"/>
      <c r="WKG1" s="77" t="s">
        <v>5872</v>
      </c>
      <c r="WKH1" s="77"/>
      <c r="WKI1" s="77"/>
      <c r="WKJ1" s="77"/>
      <c r="WKK1" s="77"/>
      <c r="WKL1" s="77"/>
      <c r="WKM1" s="77"/>
      <c r="WKN1" s="77"/>
      <c r="WKO1" s="77"/>
      <c r="WKP1" s="77"/>
      <c r="WKQ1" s="77"/>
      <c r="WKR1" s="77"/>
      <c r="WKS1" s="77"/>
      <c r="WKT1" s="77"/>
      <c r="WKU1" s="77"/>
      <c r="WKV1" s="77"/>
      <c r="WKW1" s="77" t="s">
        <v>5872</v>
      </c>
      <c r="WKX1" s="77"/>
      <c r="WKY1" s="77"/>
      <c r="WKZ1" s="77"/>
      <c r="WLA1" s="77"/>
      <c r="WLB1" s="77"/>
      <c r="WLC1" s="77"/>
      <c r="WLD1" s="77"/>
      <c r="WLE1" s="77"/>
      <c r="WLF1" s="77"/>
      <c r="WLG1" s="77"/>
      <c r="WLH1" s="77"/>
      <c r="WLI1" s="77"/>
      <c r="WLJ1" s="77"/>
      <c r="WLK1" s="77"/>
      <c r="WLL1" s="77"/>
      <c r="WLM1" s="77" t="s">
        <v>5872</v>
      </c>
      <c r="WLN1" s="77"/>
      <c r="WLO1" s="77"/>
      <c r="WLP1" s="77"/>
      <c r="WLQ1" s="77"/>
      <c r="WLR1" s="77"/>
      <c r="WLS1" s="77"/>
      <c r="WLT1" s="77"/>
      <c r="WLU1" s="77"/>
      <c r="WLV1" s="77"/>
      <c r="WLW1" s="77"/>
      <c r="WLX1" s="77"/>
      <c r="WLY1" s="77"/>
      <c r="WLZ1" s="77"/>
      <c r="WMA1" s="77"/>
      <c r="WMB1" s="77"/>
      <c r="WMC1" s="77" t="s">
        <v>5872</v>
      </c>
      <c r="WMD1" s="77"/>
      <c r="WME1" s="77"/>
      <c r="WMF1" s="77"/>
      <c r="WMG1" s="77"/>
      <c r="WMH1" s="77"/>
      <c r="WMI1" s="77"/>
      <c r="WMJ1" s="77"/>
      <c r="WMK1" s="77"/>
      <c r="WML1" s="77"/>
      <c r="WMM1" s="77"/>
      <c r="WMN1" s="77"/>
      <c r="WMO1" s="77"/>
      <c r="WMP1" s="77"/>
      <c r="WMQ1" s="77"/>
      <c r="WMR1" s="77"/>
      <c r="WMS1" s="77" t="s">
        <v>5872</v>
      </c>
      <c r="WMT1" s="77"/>
      <c r="WMU1" s="77"/>
      <c r="WMV1" s="77"/>
      <c r="WMW1" s="77"/>
      <c r="WMX1" s="77"/>
      <c r="WMY1" s="77"/>
      <c r="WMZ1" s="77"/>
      <c r="WNA1" s="77"/>
      <c r="WNB1" s="77"/>
      <c r="WNC1" s="77"/>
      <c r="WND1" s="77"/>
      <c r="WNE1" s="77"/>
      <c r="WNF1" s="77"/>
      <c r="WNG1" s="77"/>
      <c r="WNH1" s="77"/>
      <c r="WNI1" s="77" t="s">
        <v>5872</v>
      </c>
      <c r="WNJ1" s="77"/>
      <c r="WNK1" s="77"/>
      <c r="WNL1" s="77"/>
      <c r="WNM1" s="77"/>
      <c r="WNN1" s="77"/>
      <c r="WNO1" s="77"/>
      <c r="WNP1" s="77"/>
      <c r="WNQ1" s="77"/>
      <c r="WNR1" s="77"/>
      <c r="WNS1" s="77"/>
      <c r="WNT1" s="77"/>
      <c r="WNU1" s="77"/>
      <c r="WNV1" s="77"/>
      <c r="WNW1" s="77"/>
      <c r="WNX1" s="77"/>
      <c r="WNY1" s="77" t="s">
        <v>5872</v>
      </c>
      <c r="WNZ1" s="77"/>
      <c r="WOA1" s="77"/>
      <c r="WOB1" s="77"/>
      <c r="WOC1" s="77"/>
      <c r="WOD1" s="77"/>
      <c r="WOE1" s="77"/>
      <c r="WOF1" s="77"/>
      <c r="WOG1" s="77"/>
      <c r="WOH1" s="77"/>
      <c r="WOI1" s="77"/>
      <c r="WOJ1" s="77"/>
      <c r="WOK1" s="77"/>
      <c r="WOL1" s="77"/>
      <c r="WOM1" s="77"/>
      <c r="WON1" s="77"/>
      <c r="WOO1" s="77" t="s">
        <v>5872</v>
      </c>
      <c r="WOP1" s="77"/>
      <c r="WOQ1" s="77"/>
      <c r="WOR1" s="77"/>
      <c r="WOS1" s="77"/>
      <c r="WOT1" s="77"/>
      <c r="WOU1" s="77"/>
      <c r="WOV1" s="77"/>
      <c r="WOW1" s="77"/>
      <c r="WOX1" s="77"/>
      <c r="WOY1" s="77"/>
      <c r="WOZ1" s="77"/>
      <c r="WPA1" s="77"/>
      <c r="WPB1" s="77"/>
      <c r="WPC1" s="77"/>
      <c r="WPD1" s="77"/>
      <c r="WPE1" s="77" t="s">
        <v>5872</v>
      </c>
      <c r="WPF1" s="77"/>
      <c r="WPG1" s="77"/>
      <c r="WPH1" s="77"/>
      <c r="WPI1" s="77"/>
      <c r="WPJ1" s="77"/>
      <c r="WPK1" s="77"/>
      <c r="WPL1" s="77"/>
      <c r="WPM1" s="77"/>
      <c r="WPN1" s="77"/>
      <c r="WPO1" s="77"/>
      <c r="WPP1" s="77"/>
      <c r="WPQ1" s="77"/>
      <c r="WPR1" s="77"/>
      <c r="WPS1" s="77"/>
      <c r="WPT1" s="77"/>
      <c r="WPU1" s="77" t="s">
        <v>5872</v>
      </c>
      <c r="WPV1" s="77"/>
      <c r="WPW1" s="77"/>
      <c r="WPX1" s="77"/>
      <c r="WPY1" s="77"/>
      <c r="WPZ1" s="77"/>
      <c r="WQA1" s="77"/>
      <c r="WQB1" s="77"/>
      <c r="WQC1" s="77"/>
      <c r="WQD1" s="77"/>
      <c r="WQE1" s="77"/>
      <c r="WQF1" s="77"/>
      <c r="WQG1" s="77"/>
      <c r="WQH1" s="77"/>
      <c r="WQI1" s="77"/>
      <c r="WQJ1" s="77"/>
      <c r="WQK1" s="77" t="s">
        <v>5872</v>
      </c>
      <c r="WQL1" s="77"/>
      <c r="WQM1" s="77"/>
      <c r="WQN1" s="77"/>
      <c r="WQO1" s="77"/>
      <c r="WQP1" s="77"/>
      <c r="WQQ1" s="77"/>
      <c r="WQR1" s="77"/>
      <c r="WQS1" s="77"/>
      <c r="WQT1" s="77"/>
      <c r="WQU1" s="77"/>
      <c r="WQV1" s="77"/>
      <c r="WQW1" s="77"/>
      <c r="WQX1" s="77"/>
      <c r="WQY1" s="77"/>
      <c r="WQZ1" s="77"/>
      <c r="WRA1" s="77" t="s">
        <v>5872</v>
      </c>
      <c r="WRB1" s="77"/>
      <c r="WRC1" s="77"/>
      <c r="WRD1" s="77"/>
      <c r="WRE1" s="77"/>
      <c r="WRF1" s="77"/>
      <c r="WRG1" s="77"/>
      <c r="WRH1" s="77"/>
      <c r="WRI1" s="77"/>
      <c r="WRJ1" s="77"/>
      <c r="WRK1" s="77"/>
      <c r="WRL1" s="77"/>
      <c r="WRM1" s="77"/>
      <c r="WRN1" s="77"/>
      <c r="WRO1" s="77"/>
      <c r="WRP1" s="77"/>
      <c r="WRQ1" s="77" t="s">
        <v>5872</v>
      </c>
      <c r="WRR1" s="77"/>
      <c r="WRS1" s="77"/>
      <c r="WRT1" s="77"/>
      <c r="WRU1" s="77"/>
      <c r="WRV1" s="77"/>
      <c r="WRW1" s="77"/>
      <c r="WRX1" s="77"/>
      <c r="WRY1" s="77"/>
      <c r="WRZ1" s="77"/>
      <c r="WSA1" s="77"/>
      <c r="WSB1" s="77"/>
      <c r="WSC1" s="77"/>
      <c r="WSD1" s="77"/>
      <c r="WSE1" s="77"/>
      <c r="WSF1" s="77"/>
      <c r="WSG1" s="77" t="s">
        <v>5872</v>
      </c>
      <c r="WSH1" s="77"/>
      <c r="WSI1" s="77"/>
      <c r="WSJ1" s="77"/>
      <c r="WSK1" s="77"/>
      <c r="WSL1" s="77"/>
      <c r="WSM1" s="77"/>
      <c r="WSN1" s="77"/>
      <c r="WSO1" s="77"/>
      <c r="WSP1" s="77"/>
      <c r="WSQ1" s="77"/>
      <c r="WSR1" s="77"/>
      <c r="WSS1" s="77"/>
      <c r="WST1" s="77"/>
      <c r="WSU1" s="77"/>
      <c r="WSV1" s="77"/>
      <c r="WSW1" s="77" t="s">
        <v>5872</v>
      </c>
      <c r="WSX1" s="77"/>
      <c r="WSY1" s="77"/>
      <c r="WSZ1" s="77"/>
      <c r="WTA1" s="77"/>
      <c r="WTB1" s="77"/>
      <c r="WTC1" s="77"/>
      <c r="WTD1" s="77"/>
      <c r="WTE1" s="77"/>
      <c r="WTF1" s="77"/>
      <c r="WTG1" s="77"/>
      <c r="WTH1" s="77"/>
      <c r="WTI1" s="77"/>
      <c r="WTJ1" s="77"/>
      <c r="WTK1" s="77"/>
      <c r="WTL1" s="77"/>
      <c r="WTM1" s="77" t="s">
        <v>5872</v>
      </c>
      <c r="WTN1" s="77"/>
      <c r="WTO1" s="77"/>
      <c r="WTP1" s="77"/>
      <c r="WTQ1" s="77"/>
      <c r="WTR1" s="77"/>
      <c r="WTS1" s="77"/>
      <c r="WTT1" s="77"/>
      <c r="WTU1" s="77"/>
      <c r="WTV1" s="77"/>
      <c r="WTW1" s="77"/>
      <c r="WTX1" s="77"/>
      <c r="WTY1" s="77"/>
      <c r="WTZ1" s="77"/>
      <c r="WUA1" s="77"/>
      <c r="WUB1" s="77"/>
      <c r="WUC1" s="77" t="s">
        <v>5872</v>
      </c>
      <c r="WUD1" s="77"/>
      <c r="WUE1" s="77"/>
      <c r="WUF1" s="77"/>
      <c r="WUG1" s="77"/>
      <c r="WUH1" s="77"/>
      <c r="WUI1" s="77"/>
      <c r="WUJ1" s="77"/>
      <c r="WUK1" s="77"/>
      <c r="WUL1" s="77"/>
      <c r="WUM1" s="77"/>
      <c r="WUN1" s="77"/>
      <c r="WUO1" s="77"/>
      <c r="WUP1" s="77"/>
      <c r="WUQ1" s="77"/>
      <c r="WUR1" s="77"/>
      <c r="WUS1" s="77" t="s">
        <v>5872</v>
      </c>
      <c r="WUT1" s="77"/>
      <c r="WUU1" s="77"/>
      <c r="WUV1" s="77"/>
      <c r="WUW1" s="77"/>
      <c r="WUX1" s="77"/>
      <c r="WUY1" s="77"/>
      <c r="WUZ1" s="77"/>
      <c r="WVA1" s="77"/>
      <c r="WVB1" s="77"/>
      <c r="WVC1" s="77"/>
      <c r="WVD1" s="77"/>
      <c r="WVE1" s="77"/>
      <c r="WVF1" s="77"/>
      <c r="WVG1" s="77"/>
      <c r="WVH1" s="77"/>
      <c r="WVI1" s="77" t="s">
        <v>5872</v>
      </c>
      <c r="WVJ1" s="77"/>
      <c r="WVK1" s="77"/>
      <c r="WVL1" s="77"/>
      <c r="WVM1" s="77"/>
      <c r="WVN1" s="77"/>
      <c r="WVO1" s="77"/>
      <c r="WVP1" s="77"/>
      <c r="WVQ1" s="77"/>
      <c r="WVR1" s="77"/>
      <c r="WVS1" s="77"/>
      <c r="WVT1" s="77"/>
      <c r="WVU1" s="77"/>
      <c r="WVV1" s="77"/>
      <c r="WVW1" s="77"/>
      <c r="WVX1" s="77"/>
      <c r="WVY1" s="77" t="s">
        <v>5872</v>
      </c>
      <c r="WVZ1" s="77"/>
      <c r="WWA1" s="77"/>
      <c r="WWB1" s="77"/>
      <c r="WWC1" s="77"/>
      <c r="WWD1" s="77"/>
      <c r="WWE1" s="77"/>
      <c r="WWF1" s="77"/>
      <c r="WWG1" s="77"/>
      <c r="WWH1" s="77"/>
      <c r="WWI1" s="77"/>
      <c r="WWJ1" s="77"/>
      <c r="WWK1" s="77"/>
      <c r="WWL1" s="77"/>
      <c r="WWM1" s="77"/>
      <c r="WWN1" s="77"/>
      <c r="WWO1" s="77" t="s">
        <v>5872</v>
      </c>
      <c r="WWP1" s="77"/>
      <c r="WWQ1" s="77"/>
      <c r="WWR1" s="77"/>
      <c r="WWS1" s="77"/>
      <c r="WWT1" s="77"/>
      <c r="WWU1" s="77"/>
      <c r="WWV1" s="77"/>
      <c r="WWW1" s="77"/>
      <c r="WWX1" s="77"/>
      <c r="WWY1" s="77"/>
      <c r="WWZ1" s="77"/>
      <c r="WXA1" s="77"/>
      <c r="WXB1" s="77"/>
      <c r="WXC1" s="77"/>
      <c r="WXD1" s="77"/>
      <c r="WXE1" s="77" t="s">
        <v>5872</v>
      </c>
      <c r="WXF1" s="77"/>
      <c r="WXG1" s="77"/>
      <c r="WXH1" s="77"/>
      <c r="WXI1" s="77"/>
      <c r="WXJ1" s="77"/>
      <c r="WXK1" s="77"/>
      <c r="WXL1" s="77"/>
      <c r="WXM1" s="77"/>
      <c r="WXN1" s="77"/>
      <c r="WXO1" s="77"/>
      <c r="WXP1" s="77"/>
      <c r="WXQ1" s="77"/>
      <c r="WXR1" s="77"/>
      <c r="WXS1" s="77"/>
      <c r="WXT1" s="77"/>
      <c r="WXU1" s="77" t="s">
        <v>5872</v>
      </c>
      <c r="WXV1" s="77"/>
      <c r="WXW1" s="77"/>
      <c r="WXX1" s="77"/>
      <c r="WXY1" s="77"/>
      <c r="WXZ1" s="77"/>
      <c r="WYA1" s="77"/>
      <c r="WYB1" s="77"/>
      <c r="WYC1" s="77"/>
      <c r="WYD1" s="77"/>
      <c r="WYE1" s="77"/>
      <c r="WYF1" s="77"/>
      <c r="WYG1" s="77"/>
      <c r="WYH1" s="77"/>
      <c r="WYI1" s="77"/>
      <c r="WYJ1" s="77"/>
      <c r="WYK1" s="77" t="s">
        <v>5872</v>
      </c>
      <c r="WYL1" s="77"/>
      <c r="WYM1" s="77"/>
      <c r="WYN1" s="77"/>
      <c r="WYO1" s="77"/>
      <c r="WYP1" s="77"/>
      <c r="WYQ1" s="77"/>
      <c r="WYR1" s="77"/>
      <c r="WYS1" s="77"/>
      <c r="WYT1" s="77"/>
      <c r="WYU1" s="77"/>
      <c r="WYV1" s="77"/>
      <c r="WYW1" s="77"/>
      <c r="WYX1" s="77"/>
      <c r="WYY1" s="77"/>
      <c r="WYZ1" s="77"/>
      <c r="WZA1" s="77" t="s">
        <v>5872</v>
      </c>
      <c r="WZB1" s="77"/>
      <c r="WZC1" s="77"/>
      <c r="WZD1" s="77"/>
      <c r="WZE1" s="77"/>
      <c r="WZF1" s="77"/>
      <c r="WZG1" s="77"/>
      <c r="WZH1" s="77"/>
      <c r="WZI1" s="77"/>
      <c r="WZJ1" s="77"/>
      <c r="WZK1" s="77"/>
      <c r="WZL1" s="77"/>
      <c r="WZM1" s="77"/>
      <c r="WZN1" s="77"/>
      <c r="WZO1" s="77"/>
      <c r="WZP1" s="77"/>
      <c r="WZQ1" s="77" t="s">
        <v>5872</v>
      </c>
      <c r="WZR1" s="77"/>
      <c r="WZS1" s="77"/>
      <c r="WZT1" s="77"/>
      <c r="WZU1" s="77"/>
      <c r="WZV1" s="77"/>
      <c r="WZW1" s="77"/>
      <c r="WZX1" s="77"/>
      <c r="WZY1" s="77"/>
      <c r="WZZ1" s="77"/>
      <c r="XAA1" s="77"/>
      <c r="XAB1" s="77"/>
      <c r="XAC1" s="77"/>
      <c r="XAD1" s="77"/>
      <c r="XAE1" s="77"/>
      <c r="XAF1" s="77"/>
      <c r="XAG1" s="77" t="s">
        <v>5872</v>
      </c>
      <c r="XAH1" s="77"/>
      <c r="XAI1" s="77"/>
      <c r="XAJ1" s="77"/>
      <c r="XAK1" s="77"/>
      <c r="XAL1" s="77"/>
      <c r="XAM1" s="77"/>
      <c r="XAN1" s="77"/>
      <c r="XAO1" s="77"/>
      <c r="XAP1" s="77"/>
      <c r="XAQ1" s="77"/>
      <c r="XAR1" s="77"/>
      <c r="XAS1" s="77"/>
      <c r="XAT1" s="77"/>
      <c r="XAU1" s="77"/>
      <c r="XAV1" s="77"/>
      <c r="XAW1" s="77" t="s">
        <v>5872</v>
      </c>
      <c r="XAX1" s="77"/>
      <c r="XAY1" s="77"/>
      <c r="XAZ1" s="77"/>
      <c r="XBA1" s="77"/>
      <c r="XBB1" s="77"/>
      <c r="XBC1" s="77"/>
      <c r="XBD1" s="77"/>
      <c r="XBE1" s="77"/>
      <c r="XBF1" s="77"/>
      <c r="XBG1" s="77"/>
      <c r="XBH1" s="77"/>
      <c r="XBI1" s="77"/>
      <c r="XBJ1" s="77"/>
      <c r="XBK1" s="77"/>
      <c r="XBL1" s="77"/>
      <c r="XBM1" s="77" t="s">
        <v>5872</v>
      </c>
      <c r="XBN1" s="77"/>
      <c r="XBO1" s="77"/>
      <c r="XBP1" s="77"/>
      <c r="XBQ1" s="77"/>
      <c r="XBR1" s="77"/>
      <c r="XBS1" s="77"/>
      <c r="XBT1" s="77"/>
      <c r="XBU1" s="77"/>
      <c r="XBV1" s="77"/>
      <c r="XBW1" s="77"/>
      <c r="XBX1" s="77"/>
      <c r="XBY1" s="77"/>
      <c r="XBZ1" s="77"/>
      <c r="XCA1" s="77"/>
      <c r="XCB1" s="77"/>
      <c r="XCC1" s="77" t="s">
        <v>5872</v>
      </c>
      <c r="XCD1" s="77"/>
      <c r="XCE1" s="77"/>
      <c r="XCF1" s="77"/>
      <c r="XCG1" s="77"/>
      <c r="XCH1" s="77"/>
      <c r="XCI1" s="77"/>
      <c r="XCJ1" s="77"/>
      <c r="XCK1" s="77"/>
      <c r="XCL1" s="77"/>
      <c r="XCM1" s="77"/>
      <c r="XCN1" s="77"/>
      <c r="XCO1" s="77"/>
      <c r="XCP1" s="77"/>
      <c r="XCQ1" s="77"/>
      <c r="XCR1" s="77"/>
      <c r="XCS1" s="77" t="s">
        <v>5872</v>
      </c>
      <c r="XCT1" s="77"/>
      <c r="XCU1" s="77"/>
      <c r="XCV1" s="77"/>
      <c r="XCW1" s="77"/>
      <c r="XCX1" s="77"/>
      <c r="XCY1" s="77"/>
      <c r="XCZ1" s="77"/>
      <c r="XDA1" s="77"/>
      <c r="XDB1" s="77"/>
      <c r="XDC1" s="77"/>
      <c r="XDD1" s="77"/>
      <c r="XDE1" s="77"/>
      <c r="XDF1" s="77"/>
      <c r="XDG1" s="77"/>
      <c r="XDH1" s="77"/>
      <c r="XDI1" s="77" t="s">
        <v>5872</v>
      </c>
      <c r="XDJ1" s="77"/>
      <c r="XDK1" s="77"/>
      <c r="XDL1" s="77"/>
      <c r="XDM1" s="77"/>
      <c r="XDN1" s="77"/>
      <c r="XDO1" s="77"/>
      <c r="XDP1" s="77"/>
      <c r="XDQ1" s="77"/>
      <c r="XDR1" s="77"/>
      <c r="XDS1" s="77"/>
      <c r="XDT1" s="77"/>
      <c r="XDU1" s="77"/>
      <c r="XDV1" s="77"/>
      <c r="XDW1" s="77"/>
      <c r="XDX1" s="77"/>
      <c r="XDY1" s="77" t="s">
        <v>5872</v>
      </c>
      <c r="XDZ1" s="77"/>
      <c r="XEA1" s="77"/>
      <c r="XEB1" s="77"/>
      <c r="XEC1" s="77"/>
      <c r="XED1" s="77"/>
      <c r="XEE1" s="77"/>
      <c r="XEF1" s="77"/>
      <c r="XEG1" s="77"/>
      <c r="XEH1" s="77"/>
      <c r="XEI1" s="77"/>
      <c r="XEJ1" s="77"/>
      <c r="XEK1" s="77"/>
      <c r="XEL1" s="77"/>
      <c r="XEM1" s="77"/>
      <c r="XEN1" s="77"/>
      <c r="XEO1" s="77" t="s">
        <v>5872</v>
      </c>
      <c r="XEP1" s="77"/>
      <c r="XEQ1" s="77"/>
      <c r="XER1" s="77"/>
      <c r="XES1" s="77"/>
      <c r="XET1" s="77"/>
      <c r="XEU1" s="77"/>
      <c r="XEV1" s="77"/>
      <c r="XEW1" s="77"/>
      <c r="XEX1" s="77"/>
      <c r="XEY1" s="77"/>
      <c r="XEZ1" s="77"/>
      <c r="XFA1" s="77"/>
      <c r="XFB1" s="77"/>
      <c r="XFC1" s="77"/>
      <c r="XFD1" s="77"/>
    </row>
    <row r="2" spans="1:16384" ht="40" customHeight="1" x14ac:dyDescent="0.35">
      <c r="B2" s="72" t="s">
        <v>5870</v>
      </c>
      <c r="C2" s="80"/>
      <c r="D2" s="80"/>
      <c r="E2" s="80"/>
      <c r="F2" s="80"/>
      <c r="G2" s="80"/>
      <c r="H2" s="80"/>
      <c r="I2" s="80"/>
      <c r="J2" s="80"/>
      <c r="Q2" s="81" t="s">
        <v>5871</v>
      </c>
      <c r="R2" s="81"/>
      <c r="S2" s="81"/>
      <c r="T2" s="81"/>
      <c r="U2" s="81"/>
      <c r="V2" s="81"/>
    </row>
    <row r="3" spans="1:16384" ht="27" customHeight="1" x14ac:dyDescent="0.2">
      <c r="A3" s="1" t="s">
        <v>4150</v>
      </c>
      <c r="B3" s="1" t="s">
        <v>4186</v>
      </c>
      <c r="M3" s="1" t="s">
        <v>4150</v>
      </c>
      <c r="N3" s="4" t="s">
        <v>5869</v>
      </c>
      <c r="P3" s="3"/>
    </row>
    <row r="4" spans="1:16384" ht="16" x14ac:dyDescent="0.2">
      <c r="A4" s="1" t="s">
        <v>4155</v>
      </c>
      <c r="B4">
        <f>COUNTIFS(Seekers!J:J,"&gt;1390",Seekers!J:J,"&lt;1396")</f>
        <v>3</v>
      </c>
      <c r="M4" s="1" t="s">
        <v>4155</v>
      </c>
      <c r="N4" s="3">
        <f>COUNTIFS(Seekers!J:J,"&gt;1390",Seekers!J:J,"&lt;1396",Seekers!H:H,"*aking*")</f>
        <v>1</v>
      </c>
    </row>
    <row r="5" spans="1:16384" ht="16" x14ac:dyDescent="0.2">
      <c r="A5" s="1" t="s">
        <v>4156</v>
      </c>
      <c r="B5" s="1">
        <f>COUNTIFS(Seekers!J:J,"&gt;1395",Seekers!J:J,"&lt;1401")</f>
        <v>11</v>
      </c>
      <c r="M5" s="1" t="s">
        <v>4156</v>
      </c>
      <c r="N5" s="5">
        <f>COUNTIFS(Seekers!J:J,"&gt;1395",Seekers!J:J,"&lt;1401",Seekers!H:H,"*aking*")</f>
        <v>7</v>
      </c>
    </row>
    <row r="6" spans="1:16384" ht="16" x14ac:dyDescent="0.2">
      <c r="A6" s="1" t="s">
        <v>4157</v>
      </c>
      <c r="B6" s="1">
        <f>COUNTIFS(Seekers!J:J,"&gt;1400",Seekers!J:J,"&lt;1406")</f>
        <v>13</v>
      </c>
      <c r="M6" s="1" t="s">
        <v>4157</v>
      </c>
      <c r="N6" s="5">
        <f>COUNTIFS(Seekers!J:J,"&gt;1400",Seekers!J:J,"&lt;1406",Seekers!H:H,"*aking*")</f>
        <v>11</v>
      </c>
    </row>
    <row r="7" spans="1:16384" ht="16" x14ac:dyDescent="0.2">
      <c r="A7" s="1" t="s">
        <v>4158</v>
      </c>
      <c r="B7" s="1">
        <f>COUNTIFS(Seekers!J:J,"&gt;1405",Seekers!J:J,"&lt;1411")</f>
        <v>11</v>
      </c>
      <c r="M7" s="1" t="s">
        <v>4158</v>
      </c>
      <c r="N7" s="5">
        <f>COUNTIFS(Seekers!J:J,"&gt;1405",Seekers!J:J,"&lt;1411",Seekers!H:H,"*aking*")</f>
        <v>9</v>
      </c>
    </row>
    <row r="8" spans="1:16384" ht="16" x14ac:dyDescent="0.2">
      <c r="A8" s="1" t="s">
        <v>4159</v>
      </c>
      <c r="B8" s="1">
        <f>COUNTIFS(Seekers!J:J,"&gt;1410",Seekers!J:J,"&lt;1416")</f>
        <v>17</v>
      </c>
      <c r="M8" s="1" t="s">
        <v>4159</v>
      </c>
      <c r="N8" s="5">
        <f>COUNTIFS(Seekers!J:J,"&gt;1410",Seekers!J:J,"&lt;1416",Seekers!H:H,"*aking*")</f>
        <v>10</v>
      </c>
    </row>
    <row r="9" spans="1:16384" ht="16" x14ac:dyDescent="0.2">
      <c r="A9" s="1" t="s">
        <v>4160</v>
      </c>
      <c r="B9" s="1">
        <f>COUNTIFS(Seekers!J:J,"&gt;1415",Seekers!J:J,"&lt;1421")</f>
        <v>17</v>
      </c>
      <c r="M9" s="1" t="s">
        <v>4160</v>
      </c>
      <c r="N9" s="5">
        <f>COUNTIFS(Seekers!J:J,"&gt;1415",Seekers!J:J,"&lt;1421",Seekers!H:H,"*aking*")</f>
        <v>11</v>
      </c>
    </row>
    <row r="10" spans="1:16384" ht="16" x14ac:dyDescent="0.2">
      <c r="A10" s="1" t="s">
        <v>4161</v>
      </c>
      <c r="B10" s="1">
        <f>COUNTIFS(Seekers!J:J,"&gt;1420",Seekers!J:J,"&lt;1426")</f>
        <v>15</v>
      </c>
      <c r="M10" s="1" t="s">
        <v>4161</v>
      </c>
      <c r="N10" s="5">
        <f>COUNTIFS(Seekers!J:J,"&gt;1420",Seekers!J:J,"&lt;1426",Seekers!H:H,"*aking*")</f>
        <v>7</v>
      </c>
    </row>
    <row r="11" spans="1:16384" ht="16" x14ac:dyDescent="0.2">
      <c r="A11" s="1" t="s">
        <v>4162</v>
      </c>
      <c r="B11" s="1">
        <f>COUNTIFS(Seekers!J:J,"&gt;1425",Seekers!J:J,"&lt;1431")</f>
        <v>21</v>
      </c>
      <c r="M11" s="1" t="s">
        <v>4162</v>
      </c>
      <c r="N11" s="5">
        <f>COUNTIFS(Seekers!J:J,"&gt;1425",Seekers!J:J,"&lt;1431",Seekers!H:H,"*aking*")</f>
        <v>9</v>
      </c>
    </row>
    <row r="12" spans="1:16384" ht="16" x14ac:dyDescent="0.2">
      <c r="A12" s="1" t="s">
        <v>4163</v>
      </c>
      <c r="B12" s="1">
        <f>COUNTIFS(Seekers!J:J,"&gt;1430",Seekers!J:J,"&lt;1436")</f>
        <v>11</v>
      </c>
      <c r="M12" s="1" t="s">
        <v>4163</v>
      </c>
      <c r="N12" s="5">
        <f>COUNTIFS(Seekers!J:J,"&gt;1430",Seekers!J:J,"&lt;1436",Seekers!H:H,"*aking*")</f>
        <v>6</v>
      </c>
    </row>
    <row r="13" spans="1:16384" ht="16" x14ac:dyDescent="0.2">
      <c r="A13" s="1" t="s">
        <v>4164</v>
      </c>
      <c r="B13" s="1">
        <f>COUNTIFS(Seekers!J:J,"&gt;1435",Seekers!J:J,"&lt;1441")</f>
        <v>19</v>
      </c>
      <c r="M13" s="1" t="s">
        <v>4164</v>
      </c>
      <c r="N13" s="5">
        <f>COUNTIFS(Seekers!J:J,"&gt;1435",Seekers!J:J,"&lt;1441",Seekers!H:H,"*aking*")</f>
        <v>12</v>
      </c>
    </row>
    <row r="14" spans="1:16384" ht="16" x14ac:dyDescent="0.2">
      <c r="A14" s="1" t="s">
        <v>4165</v>
      </c>
      <c r="B14" s="1">
        <f>COUNTIFS(Seekers!J:J,"&gt;1440",Seekers!J:J,"&lt;1446")</f>
        <v>14</v>
      </c>
      <c r="M14" s="1" t="s">
        <v>4165</v>
      </c>
      <c r="N14" s="5">
        <f>COUNTIFS(Seekers!J:J,"&gt;1440",Seekers!J:J,"&lt;1446",Seekers!H:H,"*aking*")</f>
        <v>8</v>
      </c>
    </row>
    <row r="15" spans="1:16384" ht="16" x14ac:dyDescent="0.2">
      <c r="A15" s="1" t="s">
        <v>4166</v>
      </c>
      <c r="B15" s="1">
        <f>COUNTIFS(Seekers!J:J,"&gt;1445",Seekers!J:J,"&lt;1451")</f>
        <v>7</v>
      </c>
      <c r="M15" s="1" t="s">
        <v>4166</v>
      </c>
      <c r="N15" s="5">
        <f>COUNTIFS(Seekers!J:J,"&gt;1445",Seekers!J:J,"&lt;1451",Seekers!H:H,"*aking*")</f>
        <v>3</v>
      </c>
    </row>
    <row r="16" spans="1:16384" ht="16" x14ac:dyDescent="0.2">
      <c r="A16" s="1" t="s">
        <v>4167</v>
      </c>
      <c r="B16" s="1">
        <f>COUNTIFS(Seekers!J:J,"&gt;1450",Seekers!J:J,"&lt;1456")</f>
        <v>12</v>
      </c>
      <c r="M16" s="1" t="s">
        <v>4167</v>
      </c>
      <c r="N16" s="5">
        <f>COUNTIFS(Seekers!J:J,"&gt;1450",Seekers!J:J,"&lt;1456",Seekers!H:H,"*aking*")</f>
        <v>8</v>
      </c>
    </row>
    <row r="17" spans="1:14" ht="16" x14ac:dyDescent="0.2">
      <c r="A17" s="1" t="s">
        <v>4168</v>
      </c>
      <c r="B17" s="1">
        <f>COUNTIFS(Seekers!J:J,"&gt;1455",Seekers!J:J,"&lt;1461")</f>
        <v>13</v>
      </c>
      <c r="M17" s="1" t="s">
        <v>4168</v>
      </c>
      <c r="N17" s="5">
        <f>COUNTIFS(Seekers!J:J,"&gt;1455",Seekers!J:J,"&lt;1461",Seekers!H:H,"*aking*")</f>
        <v>6</v>
      </c>
    </row>
    <row r="18" spans="1:14" ht="16" x14ac:dyDescent="0.2">
      <c r="A18" s="1" t="s">
        <v>4169</v>
      </c>
      <c r="B18" s="1">
        <f>COUNTIFS(Seekers!J:J,"&gt;1460",Seekers!J:J,"&lt;1466")</f>
        <v>11</v>
      </c>
      <c r="M18" s="1" t="s">
        <v>4169</v>
      </c>
      <c r="N18" s="5">
        <f>COUNTIFS(Seekers!J:J,"&gt;1460",Seekers!J:J,"&lt;1466",Seekers!H:H,"*aking*")</f>
        <v>5</v>
      </c>
    </row>
    <row r="19" spans="1:14" ht="16" x14ac:dyDescent="0.2">
      <c r="A19" s="1" t="s">
        <v>4170</v>
      </c>
      <c r="B19" s="1">
        <f>COUNTIFS(Seekers!J:J,"&gt;1465",Seekers!J:J,"&lt;1471")</f>
        <v>22</v>
      </c>
      <c r="M19" s="1" t="s">
        <v>4170</v>
      </c>
      <c r="N19" s="5">
        <f>COUNTIFS(Seekers!J:J,"&gt;1465",Seekers!J:J,"&lt;1471",Seekers!H:H,"*aking*")</f>
        <v>3</v>
      </c>
    </row>
    <row r="20" spans="1:14" ht="16" x14ac:dyDescent="0.2">
      <c r="A20" s="1" t="s">
        <v>4171</v>
      </c>
      <c r="B20" s="1">
        <f>COUNTIFS(Seekers!J:J,"&gt;1470",Seekers!J:J,"&lt;1476")</f>
        <v>33</v>
      </c>
      <c r="M20" s="1" t="s">
        <v>4171</v>
      </c>
      <c r="N20" s="5">
        <f>COUNTIFS(Seekers!J:J,"&gt;1470",Seekers!J:J,"&lt;1476",Seekers!H:H,"*aking*")</f>
        <v>4</v>
      </c>
    </row>
    <row r="21" spans="1:14" ht="16" x14ac:dyDescent="0.2">
      <c r="A21" s="1" t="s">
        <v>4172</v>
      </c>
      <c r="B21" s="1">
        <f>COUNTIFS(Seekers!J:J,"&gt;1475",Seekers!J:J,"&lt;1481")</f>
        <v>52</v>
      </c>
      <c r="M21" s="1" t="s">
        <v>4172</v>
      </c>
      <c r="N21" s="5">
        <f>COUNTIFS(Seekers!J:J,"&gt;1475",Seekers!J:J,"&lt;1481",Seekers!H:H,"*aking*")</f>
        <v>3</v>
      </c>
    </row>
    <row r="22" spans="1:14" ht="16" x14ac:dyDescent="0.2">
      <c r="A22" s="1" t="s">
        <v>4173</v>
      </c>
      <c r="B22" s="1">
        <f>COUNTIFS(Seekers!J:J,"&gt;1480",Seekers!J:J,"&lt;1486")</f>
        <v>47</v>
      </c>
      <c r="M22" s="1" t="s">
        <v>4173</v>
      </c>
      <c r="N22" s="5">
        <f>COUNTIFS(Seekers!J:J,"&gt;1480",Seekers!J:J,"&lt;1486",Seekers!H:H,"*aking*")</f>
        <v>4</v>
      </c>
    </row>
    <row r="23" spans="1:14" ht="16" x14ac:dyDescent="0.2">
      <c r="A23" s="1" t="s">
        <v>4174</v>
      </c>
      <c r="B23" s="1">
        <f>COUNTIFS(Seekers!J:J,"&gt;1485",Seekers!J:J,"&lt;1491")</f>
        <v>64</v>
      </c>
      <c r="M23" s="1" t="s">
        <v>4174</v>
      </c>
      <c r="N23" s="5">
        <f>COUNTIFS(Seekers!J:J,"&gt;1485",Seekers!J:J,"&lt;1491",Seekers!H:H,"*aking*")</f>
        <v>11</v>
      </c>
    </row>
    <row r="24" spans="1:14" ht="16" x14ac:dyDescent="0.2">
      <c r="A24" s="1" t="s">
        <v>4175</v>
      </c>
      <c r="B24" s="1">
        <f>COUNTIFS(Seekers!J:J,"&gt;1490",Seekers!J:J,"&lt;1496")</f>
        <v>94</v>
      </c>
      <c r="M24" s="1" t="s">
        <v>4175</v>
      </c>
      <c r="N24" s="5">
        <f>COUNTIFS(Seekers!J:J,"&gt;1490",Seekers!J:J,"&lt;1496",Seekers!H:H,"*aking*")</f>
        <v>10</v>
      </c>
    </row>
    <row r="25" spans="1:14" ht="16" x14ac:dyDescent="0.2">
      <c r="A25" s="1" t="s">
        <v>4176</v>
      </c>
      <c r="B25" s="1">
        <f>COUNTIFS(Seekers!J:J,"&gt;1495",Seekers!J:J,"&lt;1501")</f>
        <v>107</v>
      </c>
      <c r="M25" s="1" t="s">
        <v>4176</v>
      </c>
      <c r="N25" s="5">
        <f>COUNTIFS(Seekers!J:J,"&gt;1495",Seekers!J:J,"&lt;1501",Seekers!H:H,"*aking*")</f>
        <v>26</v>
      </c>
    </row>
    <row r="26" spans="1:14" ht="16" x14ac:dyDescent="0.2">
      <c r="A26" s="1" t="s">
        <v>4177</v>
      </c>
      <c r="B26" s="1">
        <f>COUNTIFS(Seekers!J:J,"&gt;1500",Seekers!J:J,"&lt;1506")</f>
        <v>125</v>
      </c>
      <c r="M26" s="1" t="s">
        <v>4177</v>
      </c>
      <c r="N26" s="5">
        <f>COUNTIFS(Seekers!J:J,"&gt;1500",Seekers!J:J,"&lt;1506",Seekers!H:H,"*aking*")</f>
        <v>19</v>
      </c>
    </row>
    <row r="27" spans="1:14" ht="16" x14ac:dyDescent="0.2">
      <c r="A27" s="1" t="s">
        <v>4178</v>
      </c>
      <c r="B27" s="1">
        <f>COUNTIFS(Seekers!J:J,"&gt;1505",Seekers!J:J,"&lt;1511")</f>
        <v>131</v>
      </c>
      <c r="M27" s="1" t="s">
        <v>4178</v>
      </c>
      <c r="N27" s="5">
        <f>COUNTIFS(Seekers!J:J,"&gt;1505",Seekers!J:J,"&lt;1511",Seekers!H:H,"*aking*")</f>
        <v>28</v>
      </c>
    </row>
    <row r="28" spans="1:14" ht="16" x14ac:dyDescent="0.2">
      <c r="A28" s="1" t="s">
        <v>4179</v>
      </c>
      <c r="B28" s="1">
        <f>COUNTIFS(Seekers!J:J,"&gt;1510",Seekers!J:J,"&lt;1516")</f>
        <v>137</v>
      </c>
      <c r="M28" s="1" t="s">
        <v>4179</v>
      </c>
      <c r="N28" s="5">
        <f>COUNTIFS(Seekers!J:J,"&gt;1510",Seekers!J:J,"&lt;1516",Seekers!H:H,"*aking*")</f>
        <v>24</v>
      </c>
    </row>
    <row r="29" spans="1:14" ht="16" x14ac:dyDescent="0.2">
      <c r="A29" s="1" t="s">
        <v>4180</v>
      </c>
      <c r="B29" s="1">
        <f>COUNTIFS(Seekers!J:J,"&gt;1515",Seekers!J:J,"&lt;1521")</f>
        <v>194</v>
      </c>
      <c r="M29" s="1" t="s">
        <v>4180</v>
      </c>
      <c r="N29" s="5">
        <f>COUNTIFS(Seekers!J:J,"&gt;1515",Seekers!J:J,"&lt;1521",Seekers!H:H,"*aking*")</f>
        <v>38</v>
      </c>
    </row>
    <row r="30" spans="1:14" ht="16" x14ac:dyDescent="0.2">
      <c r="A30" s="1" t="s">
        <v>4181</v>
      </c>
      <c r="B30" s="1">
        <f>COUNTIFS(Seekers!J:J,"&gt;1520",Seekers!J:J,"&lt;1526")</f>
        <v>111</v>
      </c>
      <c r="M30" s="1" t="s">
        <v>4181</v>
      </c>
      <c r="N30" s="5">
        <f>COUNTIFS(Seekers!J:J,"&gt;1520",Seekers!J:J,"&lt;1526",Seekers!H:H,"*aking*")</f>
        <v>31</v>
      </c>
    </row>
    <row r="31" spans="1:14" ht="16" x14ac:dyDescent="0.2">
      <c r="A31" s="1" t="s">
        <v>4182</v>
      </c>
      <c r="B31" s="1">
        <f>COUNTIFS(Seekers!J:J,"&gt;1525",Seekers!J:J,"&lt;1531")</f>
        <v>192</v>
      </c>
      <c r="M31" s="1" t="s">
        <v>4182</v>
      </c>
      <c r="N31" s="5">
        <f>COUNTIFS(Seekers!J:J,"&gt;1525",Seekers!J:J,"&lt;1531",Seekers!H:H,"*aking*")</f>
        <v>93</v>
      </c>
    </row>
    <row r="32" spans="1:14" ht="16" x14ac:dyDescent="0.2">
      <c r="A32" s="1" t="s">
        <v>4183</v>
      </c>
      <c r="B32" s="1">
        <f>COUNTIFS(Seekers!J:J,"&gt;1530",Seekers!J:J,"&lt;1536")</f>
        <v>237</v>
      </c>
      <c r="M32" s="1" t="s">
        <v>4183</v>
      </c>
      <c r="N32" s="5">
        <f>COUNTIFS(Seekers!J:J,"&gt;1530",Seekers!J:J,"&lt;1536",Seekers!H:H,"*aking*")</f>
        <v>66</v>
      </c>
    </row>
    <row r="33" spans="1:24" ht="16" x14ac:dyDescent="0.2">
      <c r="A33" s="1" t="s">
        <v>4184</v>
      </c>
      <c r="B33" s="1">
        <f>COUNTIFS(Seekers!J:J,"&gt;1535",Seekers!J:J,"&lt;1541")</f>
        <v>61</v>
      </c>
      <c r="M33" s="1" t="s">
        <v>4184</v>
      </c>
      <c r="N33" s="5">
        <f>COUNTIFS(Seekers!J:J,"&gt;1535",Seekers!J:J,"&lt;1541",Seekers!H:H,"*aking*")</f>
        <v>11</v>
      </c>
      <c r="Q33" s="1" t="s">
        <v>7659</v>
      </c>
      <c r="S33" s="5">
        <f>COUNTIFS(Seekers!J:J,"&gt;1401",Seekers!J:J,"&lt;1500",Seekers!H:H,"*abj*")</f>
        <v>88</v>
      </c>
    </row>
    <row r="34" spans="1:24" ht="16" x14ac:dyDescent="0.2">
      <c r="A34" s="1" t="s">
        <v>4185</v>
      </c>
      <c r="B34" s="1">
        <f>COUNTIF(Seekers!J:J,"&gt;1540")</f>
        <v>18</v>
      </c>
      <c r="M34" s="1" t="s">
        <v>4185</v>
      </c>
      <c r="N34" s="5">
        <f>COUNTIFS(Seekers!J:J,"&gt;1405",Seekers!J:J,"&lt;1411",Seekers!H:H,"*Chartered*")</f>
        <v>4</v>
      </c>
      <c r="Q34" s="1" t="s">
        <v>7660</v>
      </c>
      <c r="S34" s="5">
        <f>COUNTIFS(Seekers!J:J,"&gt;1401",Seekers!J:J,"&lt;1500",Seekers!H:H,"*aking*")</f>
        <v>162</v>
      </c>
      <c r="T34" s="1">
        <f>161-87</f>
        <v>74</v>
      </c>
    </row>
    <row r="36" spans="1:24" x14ac:dyDescent="0.2">
      <c r="A36" s="1" t="s">
        <v>5868</v>
      </c>
      <c r="B36" s="1">
        <f>SUM(B4:B35)</f>
        <v>1820</v>
      </c>
      <c r="M36" s="1" t="s">
        <v>5868</v>
      </c>
      <c r="N36" s="6">
        <f>SUM(N4:N34)</f>
        <v>488</v>
      </c>
    </row>
    <row r="40" spans="1:24" ht="64" customHeight="1" x14ac:dyDescent="0.35">
      <c r="B40" s="72" t="s">
        <v>5873</v>
      </c>
      <c r="C40" s="80"/>
      <c r="D40" s="80"/>
      <c r="E40" s="80"/>
      <c r="F40" s="80"/>
      <c r="G40" s="80"/>
      <c r="H40" s="80"/>
      <c r="I40" s="80"/>
      <c r="J40" s="80"/>
      <c r="P40" s="78" t="s">
        <v>5874</v>
      </c>
      <c r="Q40" s="79"/>
      <c r="R40" s="79"/>
      <c r="S40" s="79"/>
      <c r="T40" s="79"/>
      <c r="U40" s="79"/>
      <c r="V40" s="79"/>
      <c r="W40" s="79"/>
      <c r="X40" s="79"/>
    </row>
    <row r="41" spans="1:24" x14ac:dyDescent="0.2">
      <c r="A41" s="1" t="s">
        <v>4150</v>
      </c>
      <c r="B41" s="1" t="s">
        <v>4186</v>
      </c>
      <c r="O41" s="1" t="s">
        <v>4150</v>
      </c>
      <c r="P41" s="1" t="s">
        <v>4186</v>
      </c>
    </row>
    <row r="42" spans="1:24" ht="16" x14ac:dyDescent="0.2">
      <c r="A42" s="1" t="s">
        <v>4155</v>
      </c>
      <c r="B42" s="3">
        <f>COUNTIFS(Seekers!J:J,"&gt;1390",Seekers!J:J,"&lt;1396",Seekers!H:H,"*Chartered*")</f>
        <v>1</v>
      </c>
      <c r="O42" s="1" t="s">
        <v>4155</v>
      </c>
      <c r="P42" s="1">
        <f>COUNTIFS(Seekers!J:J,"&gt;1390",Seekers!J:J,"&lt;1396",Seekers!H:H,"*Chartered*",Seekers!O:O,"*KB 9*")</f>
        <v>1</v>
      </c>
    </row>
    <row r="43" spans="1:24" ht="16" x14ac:dyDescent="0.2">
      <c r="A43" s="1" t="s">
        <v>4156</v>
      </c>
      <c r="B43" s="5">
        <f>COUNTIFS(Seekers!J:J,"&gt;1395",Seekers!J:J,"&lt;1401",Seekers!H:H,"*Chartered*")</f>
        <v>4</v>
      </c>
      <c r="O43" s="1" t="s">
        <v>4156</v>
      </c>
      <c r="P43" s="1">
        <f>COUNTIFS(Seekers!J:J,"&gt;1390",Seekers!J:J,"&lt;1396",Seekers!H:H,"*Chartered*",Seekers!O:O,"*KB 9*")</f>
        <v>1</v>
      </c>
    </row>
    <row r="44" spans="1:24" ht="16" x14ac:dyDescent="0.2">
      <c r="A44" s="1" t="s">
        <v>4157</v>
      </c>
      <c r="B44" s="5">
        <f>COUNTIFS(Seekers!J:J,"&gt;1400",Seekers!J:J,"&lt;1406",Seekers!H:H,"*Chartered*")</f>
        <v>2</v>
      </c>
      <c r="O44" s="1" t="s">
        <v>4157</v>
      </c>
      <c r="P44" s="1">
        <f>COUNTIFS(Seekers!J:J,"&gt;1400",Seekers!J:J,"&lt;1406",Seekers!H:H,"*Chartered*",Seekers!O:O,"*KB 9*")</f>
        <v>2</v>
      </c>
    </row>
    <row r="45" spans="1:24" ht="16" x14ac:dyDescent="0.2">
      <c r="A45" s="1" t="s">
        <v>4158</v>
      </c>
      <c r="B45" s="5">
        <f>COUNTIFS(Seekers!J:J,"&gt;1405",Seekers!J:J,"&lt;1411",Seekers!H:H,"*Chartered*")</f>
        <v>4</v>
      </c>
      <c r="M45" s="1" t="s">
        <v>5877</v>
      </c>
      <c r="O45" s="1" t="s">
        <v>4158</v>
      </c>
      <c r="P45" s="1">
        <f>COUNTIFS(Seekers!J:J,"&gt;1405",Seekers!J:J,"&lt;1411",Seekers!H:H,"*Chartered*",Seekers!O:O,"*KB 9*")</f>
        <v>2</v>
      </c>
    </row>
    <row r="46" spans="1:24" ht="16" x14ac:dyDescent="0.2">
      <c r="A46" s="1" t="s">
        <v>4159</v>
      </c>
      <c r="B46" s="5">
        <f>COUNTIFS(Seekers!J:J,"&gt;1410",Seekers!J:J,"&lt;1416",Seekers!H:H,"*Chartered*")</f>
        <v>7</v>
      </c>
      <c r="O46" s="1" t="s">
        <v>4159</v>
      </c>
      <c r="P46" s="1">
        <f>COUNTIFS(Seekers!J:J,"&gt;1410",Seekers!J:J,"&lt;1416",Seekers!H:H,"*Chartered*",Seekers!O:O,"*KB 9*")</f>
        <v>3</v>
      </c>
    </row>
    <row r="47" spans="1:24" ht="16" x14ac:dyDescent="0.2">
      <c r="A47" s="1" t="s">
        <v>4160</v>
      </c>
      <c r="B47" s="5">
        <f>COUNTIFS(Seekers!J:J,"&gt;1415",Seekers!J:J,"&lt;1421",Seekers!H:H,"*Chartered*")</f>
        <v>6</v>
      </c>
      <c r="O47" s="1" t="s">
        <v>4160</v>
      </c>
      <c r="P47" s="1">
        <f>COUNTIFS(Seekers!J:J,"&gt;1415",Seekers!J:J,"&lt;1421",Seekers!H:H,"*Chartered*",Seekers!O:O,"*KB 9*")</f>
        <v>1</v>
      </c>
    </row>
    <row r="48" spans="1:24" ht="16" x14ac:dyDescent="0.2">
      <c r="A48" s="1" t="s">
        <v>4161</v>
      </c>
      <c r="B48" s="5">
        <f>COUNTIFS(Seekers!J:J,"&gt;1420",Seekers!J:J,"&lt;1426",Seekers!H:H,"*Chartered*")</f>
        <v>8</v>
      </c>
      <c r="O48" s="1" t="s">
        <v>4161</v>
      </c>
      <c r="P48" s="1">
        <f>COUNTIFS(Seekers!J:J,"&gt;1420",Seekers!J:J,"&lt;1426",Seekers!H:H,"*Chartered*",Seekers!O:O,"*KB 9*")</f>
        <v>0</v>
      </c>
    </row>
    <row r="49" spans="1:16" ht="16" x14ac:dyDescent="0.2">
      <c r="A49" s="1" t="s">
        <v>4162</v>
      </c>
      <c r="B49" s="5">
        <f>COUNTIFS(Seekers!J:J,"&gt;1425",Seekers!J:J,"&lt;1431",Seekers!H:H,"*Chartered*")</f>
        <v>12</v>
      </c>
      <c r="O49" s="1" t="s">
        <v>4162</v>
      </c>
      <c r="P49" s="1">
        <f>COUNTIFS(Seekers!J:J,"&gt;1425",Seekers!J:J,"&lt;1431",Seekers!H:H,"*Chartered*",Seekers!O:O,"*KB 9*")</f>
        <v>3</v>
      </c>
    </row>
    <row r="50" spans="1:16" ht="16" x14ac:dyDescent="0.2">
      <c r="A50" s="1" t="s">
        <v>4163</v>
      </c>
      <c r="B50" s="5">
        <f>COUNTIFS(Seekers!J:J,"&gt;1430",Seekers!J:J,"&lt;1436",Seekers!H:H,"*Chartered*")</f>
        <v>5</v>
      </c>
      <c r="O50" s="1" t="s">
        <v>4163</v>
      </c>
      <c r="P50" s="1">
        <f>COUNTIFS(Seekers!J:J,"&gt;1430",Seekers!J:J,"&lt;1436",Seekers!H:H,"*Chartered*",Seekers!O:O,"*KB 9*")</f>
        <v>2</v>
      </c>
    </row>
    <row r="51" spans="1:16" ht="16" x14ac:dyDescent="0.2">
      <c r="A51" s="1" t="s">
        <v>4164</v>
      </c>
      <c r="B51" s="5">
        <f>COUNTIFS(Seekers!J:J,"&gt;1435",Seekers!J:J,"&lt;1441",Seekers!H:H,"*Chartered*")</f>
        <v>8</v>
      </c>
      <c r="O51" s="1" t="s">
        <v>4164</v>
      </c>
      <c r="P51" s="1">
        <f>COUNTIFS(Seekers!J:J,"&gt;1435",Seekers!J:J,"&lt;1441",Seekers!H:H,"*Chartered*",Seekers!O:O,"*KB 9*")</f>
        <v>1</v>
      </c>
    </row>
    <row r="52" spans="1:16" ht="16" x14ac:dyDescent="0.2">
      <c r="A52" s="1" t="s">
        <v>4165</v>
      </c>
      <c r="B52" s="5">
        <f>COUNTIFS(Seekers!J:J,"&gt;1440",Seekers!J:J,"&lt;1446",Seekers!H:H,"*Chartered*")</f>
        <v>6</v>
      </c>
      <c r="O52" s="1" t="s">
        <v>4165</v>
      </c>
      <c r="P52" s="1">
        <f>COUNTIFS(Seekers!J:J,"&gt;1440",Seekers!J:J,"&lt;1446",Seekers!H:H,"*Chartered*",Seekers!O:O,"*KB 9*")</f>
        <v>5</v>
      </c>
    </row>
    <row r="53" spans="1:16" ht="16" x14ac:dyDescent="0.2">
      <c r="A53" s="1" t="s">
        <v>4166</v>
      </c>
      <c r="B53" s="5">
        <f>COUNTIFS(Seekers!J:J,"&gt;1445",Seekers!J:J,"&lt;1451",Seekers!H:H,"*Chartered*")</f>
        <v>4</v>
      </c>
      <c r="O53" s="1" t="s">
        <v>4166</v>
      </c>
      <c r="P53" s="1">
        <f>COUNTIFS(Seekers!J:J,"&gt;1445",Seekers!J:J,"&lt;1451",Seekers!H:H,"*Chartered*",Seekers!O:O,"*KB 9*")</f>
        <v>1</v>
      </c>
    </row>
    <row r="54" spans="1:16" ht="16" x14ac:dyDescent="0.2">
      <c r="A54" s="1" t="s">
        <v>4167</v>
      </c>
      <c r="B54" s="5">
        <f>COUNTIFS(Seekers!J:J,"&gt;1450",Seekers!J:J,"&lt;1456",Seekers!H:H,"*Chartered*")</f>
        <v>4</v>
      </c>
      <c r="O54" s="1" t="s">
        <v>4167</v>
      </c>
      <c r="P54" s="1">
        <f>COUNTIFS(Seekers!J:J,"&gt;1450",Seekers!J:J,"&lt;1456",Seekers!H:H,"*Chartered*",Seekers!O:O,"*KB 9*")</f>
        <v>0</v>
      </c>
    </row>
    <row r="55" spans="1:16" ht="16" x14ac:dyDescent="0.2">
      <c r="A55" s="1" t="s">
        <v>4168</v>
      </c>
      <c r="B55" s="5">
        <f>COUNTIFS(Seekers!J:J,"&gt;1455",Seekers!J:J,"&lt;1461",Seekers!H:H,"*Chartered*")</f>
        <v>7</v>
      </c>
      <c r="O55" s="1" t="s">
        <v>4168</v>
      </c>
      <c r="P55" s="1">
        <f>COUNTIFS(Seekers!J:J,"&gt;1455",Seekers!J:J,"&lt;1461",Seekers!H:H,"*Chartered*",Seekers!O:O,"*KB 9*")</f>
        <v>0</v>
      </c>
    </row>
    <row r="56" spans="1:16" ht="16" x14ac:dyDescent="0.2">
      <c r="A56" s="1" t="s">
        <v>4169</v>
      </c>
      <c r="B56" s="5">
        <f>COUNTIFS(Seekers!J:J,"&gt;1460",Seekers!J:J,"&lt;1466",Seekers!H:H,"*Chartered*")</f>
        <v>6</v>
      </c>
      <c r="O56" s="1" t="s">
        <v>4169</v>
      </c>
      <c r="P56" s="1">
        <f>COUNTIFS(Seekers!J:J,"&gt;1460",Seekers!J:J,"&lt;1466",Seekers!H:H,"*Chartered*",Seekers!O:O,"*KB 9*")</f>
        <v>1</v>
      </c>
    </row>
    <row r="57" spans="1:16" ht="16" x14ac:dyDescent="0.2">
      <c r="A57" s="1" t="s">
        <v>4170</v>
      </c>
      <c r="B57" s="5">
        <f>COUNTIFS(Seekers!J:J,"&gt;1465",Seekers!J:J,"&lt;1471",Seekers!H:H,"*Chartered*")</f>
        <v>19</v>
      </c>
      <c r="O57" s="1" t="s">
        <v>4170</v>
      </c>
      <c r="P57" s="1">
        <f>COUNTIFS(Seekers!J:J,"&gt;1465",Seekers!J:J,"&lt;1471",Seekers!H:H,"*Chartered*",Seekers!O:O,"*KB 9*")</f>
        <v>0</v>
      </c>
    </row>
    <row r="58" spans="1:16" ht="16" x14ac:dyDescent="0.2">
      <c r="A58" s="1" t="s">
        <v>4171</v>
      </c>
      <c r="B58" s="5">
        <f>COUNTIFS(Seekers!J:J,"&gt;1470",Seekers!J:J,"&lt;1476",Seekers!H:H,"*Chartered*")</f>
        <v>29</v>
      </c>
      <c r="O58" s="1" t="s">
        <v>4171</v>
      </c>
      <c r="P58" s="1">
        <f>COUNTIFS(Seekers!J:J,"&gt;1470",Seekers!J:J,"&lt;1476",Seekers!H:H,"*Chartered*",Seekers!O:O,"*KB 9*")</f>
        <v>0</v>
      </c>
    </row>
    <row r="59" spans="1:16" ht="16" x14ac:dyDescent="0.2">
      <c r="A59" s="1" t="s">
        <v>4172</v>
      </c>
      <c r="B59" s="5">
        <f>COUNTIFS(Seekers!J:J,"&gt;1475",Seekers!J:J,"&lt;1481",Seekers!H:H,"*Chartered*")</f>
        <v>49</v>
      </c>
      <c r="O59" s="1" t="s">
        <v>4172</v>
      </c>
      <c r="P59" s="1">
        <f>COUNTIFS(Seekers!J:J,"&gt;1475",Seekers!J:J,"&lt;1481",Seekers!H:H,"*Chartered*",Seekers!O:O,"*KB 9*")</f>
        <v>8</v>
      </c>
    </row>
    <row r="60" spans="1:16" ht="16" x14ac:dyDescent="0.2">
      <c r="A60" s="1" t="s">
        <v>4173</v>
      </c>
      <c r="B60" s="5">
        <f>COUNTIFS(Seekers!J:J,"&gt;1480",Seekers!J:J,"&lt;1486",Seekers!H:H,"*Chartered*")</f>
        <v>44</v>
      </c>
      <c r="O60" s="1" t="s">
        <v>4173</v>
      </c>
      <c r="P60" s="1">
        <f>COUNTIFS(Seekers!J:J,"&gt;1480",Seekers!J:J,"&lt;1486",Seekers!H:H,"*Chartered*",Seekers!O:O,"*KB 9*")</f>
        <v>2</v>
      </c>
    </row>
    <row r="61" spans="1:16" ht="16" x14ac:dyDescent="0.2">
      <c r="A61" s="1" t="s">
        <v>4174</v>
      </c>
      <c r="B61" s="5">
        <f>COUNTIFS(Seekers!J:J,"&gt;1485",Seekers!J:J,"&lt;1491",Seekers!H:H,"*Chartered*")</f>
        <v>53</v>
      </c>
      <c r="O61" s="1" t="s">
        <v>4174</v>
      </c>
      <c r="P61" s="1">
        <f>COUNTIFS(Seekers!J:J,"&gt;1485",Seekers!J:J,"&lt;1491",Seekers!H:H,"*Chartered*",Seekers!O:O,"*KB 9*")</f>
        <v>10</v>
      </c>
    </row>
    <row r="62" spans="1:16" ht="16" x14ac:dyDescent="0.2">
      <c r="A62" s="1" t="s">
        <v>4175</v>
      </c>
      <c r="B62" s="5">
        <f>COUNTIFS(Seekers!J:J,"&gt;1490",Seekers!J:J,"&lt;1496",Seekers!H:H,"*Chartered*")</f>
        <v>84</v>
      </c>
      <c r="O62" s="1" t="s">
        <v>4175</v>
      </c>
      <c r="P62" s="1">
        <f>COUNTIFS(Seekers!J:J,"&gt;1490",Seekers!J:J,"&lt;1496",Seekers!H:H,"*Chartered*",Seekers!O:O,"*KB 9*")</f>
        <v>15</v>
      </c>
    </row>
    <row r="63" spans="1:16" ht="16" x14ac:dyDescent="0.2">
      <c r="A63" s="1" t="s">
        <v>4176</v>
      </c>
      <c r="B63" s="5">
        <f>COUNTIFS(Seekers!J:J,"&gt;1495",Seekers!J:J,"&lt;1501",Seekers!H:H,"*Chartered*")</f>
        <v>82</v>
      </c>
      <c r="O63" s="1" t="s">
        <v>4176</v>
      </c>
      <c r="P63" s="1">
        <f>COUNTIFS(Seekers!J:J,"&gt;1495",Seekers!J:J,"&lt;1501",Seekers!H:H,"*Chartered*",Seekers!O:O,"*KB 9*")</f>
        <v>6</v>
      </c>
    </row>
    <row r="64" spans="1:16" ht="16" x14ac:dyDescent="0.2">
      <c r="A64" s="1" t="s">
        <v>4177</v>
      </c>
      <c r="B64" s="5">
        <f>COUNTIFS(Seekers!J:J,"&gt;1500",Seekers!J:J,"&lt;1506",Seekers!H:H,"*Chartered*")</f>
        <v>106</v>
      </c>
      <c r="O64" s="1" t="s">
        <v>4177</v>
      </c>
      <c r="P64" s="1">
        <f>COUNTIFS(Seekers!J:J,"&gt;1500",Seekers!J:J,"&lt;1506",Seekers!H:H,"*Chartered*",Seekers!O:O,"*KB 9*")</f>
        <v>12</v>
      </c>
    </row>
    <row r="65" spans="1:22" ht="16" x14ac:dyDescent="0.2">
      <c r="A65" s="1" t="s">
        <v>4178</v>
      </c>
      <c r="B65" s="5">
        <f>COUNTIFS(Seekers!J:J,"&gt;1505",Seekers!J:J,"&lt;1511",Seekers!H:H,"*Chartered*")</f>
        <v>105</v>
      </c>
      <c r="O65" s="1" t="s">
        <v>4178</v>
      </c>
      <c r="P65" s="1">
        <f>COUNTIFS(Seekers!J:J,"&gt;1505",Seekers!J:J,"&lt;1511",Seekers!H:H,"*Chartered*",Seekers!O:O,"*KB 9*")</f>
        <v>13</v>
      </c>
    </row>
    <row r="66" spans="1:22" ht="16" x14ac:dyDescent="0.2">
      <c r="A66" s="1" t="s">
        <v>4179</v>
      </c>
      <c r="B66" s="5">
        <f>COUNTIFS(Seekers!J:J,"&gt;1510",Seekers!J:J,"&lt;1516",Seekers!H:H,"*Chartered*")</f>
        <v>113</v>
      </c>
      <c r="O66" s="1" t="s">
        <v>4179</v>
      </c>
      <c r="P66" s="1">
        <f>COUNTIFS(Seekers!J:J,"&gt;1510",Seekers!J:J,"&lt;1516",Seekers!H:H,"*Chartered*",Seekers!O:O,"*KB 9*")</f>
        <v>11</v>
      </c>
    </row>
    <row r="67" spans="1:22" ht="16" x14ac:dyDescent="0.2">
      <c r="A67" s="1" t="s">
        <v>4180</v>
      </c>
      <c r="B67" s="5">
        <f>COUNTIFS(Seekers!J:J,"&gt;1515",Seekers!J:J,"&lt;1521",Seekers!H:H,"*Chartered*")</f>
        <v>152</v>
      </c>
      <c r="O67" s="1" t="s">
        <v>4180</v>
      </c>
      <c r="P67" s="1">
        <f>COUNTIFS(Seekers!J:J,"&gt;1515",Seekers!J:J,"&lt;1521",Seekers!H:H,"*Chartered*",Seekers!O:O,"*KB 9*")</f>
        <v>19</v>
      </c>
    </row>
    <row r="68" spans="1:22" ht="16" x14ac:dyDescent="0.2">
      <c r="A68" s="1" t="s">
        <v>4181</v>
      </c>
      <c r="B68" s="5">
        <f>COUNTIFS(Seekers!J:J,"&gt;1520",Seekers!J:J,"&lt;1526",Seekers!H:H,"*Chartered*")</f>
        <v>79</v>
      </c>
      <c r="O68" s="1" t="s">
        <v>4181</v>
      </c>
      <c r="P68" s="1">
        <f>COUNTIFS(Seekers!J:J,"&gt;1520",Seekers!J:J,"&lt;1526",Seekers!H:H,"*Chartered*",Seekers!O:O,"*KB 9*")</f>
        <v>10</v>
      </c>
    </row>
    <row r="69" spans="1:22" ht="16" x14ac:dyDescent="0.2">
      <c r="A69" s="1" t="s">
        <v>4182</v>
      </c>
      <c r="B69" s="5">
        <f>COUNTIFS(Seekers!J:J,"&gt;1525",Seekers!J:J,"&lt;1531",Seekers!H:H,"*Chartered*")</f>
        <v>96</v>
      </c>
      <c r="O69" s="1" t="s">
        <v>4182</v>
      </c>
      <c r="P69" s="1">
        <f>COUNTIFS(Seekers!J:J,"&gt;1525",Seekers!J:J,"&lt;1531",Seekers!H:H,"*Chartered*",Seekers!O:O,"*KB 9*")</f>
        <v>21</v>
      </c>
    </row>
    <row r="70" spans="1:22" ht="16" x14ac:dyDescent="0.2">
      <c r="A70" s="1" t="s">
        <v>4183</v>
      </c>
      <c r="B70" s="5">
        <f>COUNTIFS(Seekers!J:J,"&gt;1530",Seekers!J:J,"&lt;1536",Seekers!H:H,"*Chartered*")</f>
        <v>226</v>
      </c>
      <c r="O70" s="1" t="s">
        <v>4183</v>
      </c>
      <c r="P70" s="1">
        <f>COUNTIFS(Seekers!J:J,"&gt;1530",Seekers!J:J,"&lt;1536",Seekers!H:H,"*Chartered*",Seekers!O:O,"*KB 9*")</f>
        <v>77</v>
      </c>
    </row>
    <row r="71" spans="1:22" ht="16" x14ac:dyDescent="0.2">
      <c r="A71" s="1" t="s">
        <v>4184</v>
      </c>
      <c r="B71" s="5">
        <f>COUNTIFS(Seekers!J:J,"&gt;1535",Seekers!J:J,"&lt;1541",Seekers!H:H,"*Chartered*")</f>
        <v>58</v>
      </c>
      <c r="O71" s="1" t="s">
        <v>4184</v>
      </c>
      <c r="P71" s="1">
        <f>COUNTIFS(Seekers!J:J,"&gt;1535",Seekers!J:J,"&lt;1541",Seekers!H:H,"*Chartered*",Seekers!O:O,"*KB 9*")</f>
        <v>18</v>
      </c>
    </row>
    <row r="72" spans="1:22" ht="16" x14ac:dyDescent="0.2">
      <c r="A72" s="1" t="s">
        <v>4185</v>
      </c>
      <c r="B72" s="5">
        <f>COUNTIFS(Seekers!J:J,"&gt;1540",Seekers!H:H,"*Chartered*")</f>
        <v>17</v>
      </c>
      <c r="O72" s="1" t="s">
        <v>4185</v>
      </c>
      <c r="P72" s="1">
        <f>COUNTIFS(Seekers!J:J,"&gt;1540",Seekers!H:H,"*Chartered*",Seekers!O:O,"*KB 9*")</f>
        <v>5</v>
      </c>
    </row>
    <row r="74" spans="1:22" x14ac:dyDescent="0.2">
      <c r="A74" s="1" t="s">
        <v>5868</v>
      </c>
      <c r="B74" s="1">
        <f>SUM(B42:B73)</f>
        <v>1396</v>
      </c>
      <c r="O74" s="1" t="s">
        <v>5868</v>
      </c>
      <c r="P74" s="1">
        <f>SUM(P42:P73)</f>
        <v>250</v>
      </c>
    </row>
    <row r="79" spans="1:22" ht="62" customHeight="1" x14ac:dyDescent="0.35">
      <c r="B79" s="78" t="s">
        <v>5875</v>
      </c>
      <c r="C79" s="79"/>
      <c r="D79" s="79"/>
      <c r="E79" s="79"/>
      <c r="F79" s="79"/>
      <c r="G79" s="79"/>
      <c r="H79" s="79"/>
      <c r="I79" s="79"/>
      <c r="J79" s="79"/>
      <c r="O79" s="72" t="s">
        <v>5876</v>
      </c>
      <c r="P79" s="72"/>
      <c r="Q79" s="72"/>
      <c r="R79" s="72"/>
      <c r="S79" s="72"/>
      <c r="T79" s="72"/>
      <c r="U79" s="72"/>
      <c r="V79" s="72"/>
    </row>
    <row r="80" spans="1:22" x14ac:dyDescent="0.2">
      <c r="A80" s="1" t="s">
        <v>4150</v>
      </c>
      <c r="B80" s="1" t="s">
        <v>4186</v>
      </c>
    </row>
    <row r="81" spans="1:19" x14ac:dyDescent="0.2">
      <c r="A81" s="1" t="s">
        <v>4155</v>
      </c>
      <c r="B81" s="1">
        <f>COUNTIFS(Seekers!J:J,"&gt;1390",Seekers!J:J,"&lt;1396",Seekers!H:H,"*aking*",Seekers!O:O,"*KB 9*")</f>
        <v>1</v>
      </c>
    </row>
    <row r="82" spans="1:19" ht="19" x14ac:dyDescent="0.25">
      <c r="A82" s="1" t="s">
        <v>4156</v>
      </c>
      <c r="B82" s="1">
        <f>COUNTIFS(Seekers!J:J,"&gt;1395",Seekers!J:J,"&lt;1401",Seekers!H:H,"*aking*",Seekers!O:O,"*KB 9*")</f>
        <v>4</v>
      </c>
      <c r="O82" s="8"/>
      <c r="P82" s="79" t="s">
        <v>4190</v>
      </c>
      <c r="Q82" s="79"/>
      <c r="R82" s="79" t="s">
        <v>4191</v>
      </c>
      <c r="S82" s="79"/>
    </row>
    <row r="83" spans="1:19" ht="76" x14ac:dyDescent="0.25">
      <c r="A83" s="1" t="s">
        <v>4157</v>
      </c>
      <c r="B83" s="1">
        <f>COUNTIFS(Seekers!J:J,"&gt;1400",Seekers!J:J,"&lt;1406",Seekers!H:H,"*aking*",Seekers!O:O,"*KB 9*")</f>
        <v>5</v>
      </c>
      <c r="O83" s="8" t="s">
        <v>4188</v>
      </c>
      <c r="P83" s="9">
        <f>COUNTIF(Seekers!F2:F1930,"=F")</f>
        <v>30</v>
      </c>
      <c r="Q83" s="10">
        <f>(P83)/(P84+P83)</f>
        <v>1.6402405686167305E-2</v>
      </c>
      <c r="R83" s="9">
        <v>12</v>
      </c>
      <c r="S83" s="10">
        <f>R83/(SUM(R83:R84))</f>
        <v>8.948545861297539E-3</v>
      </c>
    </row>
    <row r="84" spans="1:19" ht="76" x14ac:dyDescent="0.25">
      <c r="A84" s="1" t="s">
        <v>4158</v>
      </c>
      <c r="B84" s="1">
        <f>COUNTIFS(Seekers!J:J,"&gt;1405",Seekers!J:J,"&lt;1411",Seekers!H:H,"*aking*",Seekers!O:O,"*KB 9*")</f>
        <v>4</v>
      </c>
      <c r="O84" s="8" t="s">
        <v>4189</v>
      </c>
      <c r="P84" s="9">
        <f>COUNTIF(Seekers!F2:F1930,"=M")</f>
        <v>1799</v>
      </c>
      <c r="Q84" s="10">
        <f>(P84)/(P83+P84)</f>
        <v>0.98359759431383265</v>
      </c>
      <c r="R84" s="9">
        <v>1329</v>
      </c>
      <c r="S84" s="10">
        <f>R84/(SUM(R83:R84))</f>
        <v>0.99105145413870244</v>
      </c>
    </row>
    <row r="85" spans="1:19" x14ac:dyDescent="0.2">
      <c r="A85" s="1" t="s">
        <v>4159</v>
      </c>
      <c r="B85" s="1">
        <f>COUNTIFS(Seekers!J:J,"&gt;1410",Seekers!J:J,"&lt;1416",Seekers!H:H,"*aking*",Seekers!O:O,"*KB 9*")</f>
        <v>5</v>
      </c>
    </row>
    <row r="86" spans="1:19" x14ac:dyDescent="0.2">
      <c r="A86" s="1" t="s">
        <v>4160</v>
      </c>
      <c r="B86" s="1">
        <f>COUNTIFS(Seekers!J:J,"&gt;1415",Seekers!J:J,"&lt;1421",Seekers!H:H,"*aking*",Seekers!O:O,"*KB 9*")</f>
        <v>9</v>
      </c>
    </row>
    <row r="87" spans="1:19" x14ac:dyDescent="0.2">
      <c r="A87" s="1" t="s">
        <v>4161</v>
      </c>
      <c r="B87" s="1">
        <f>COUNTIFS(Seekers!J:J,"&gt;1420",Seekers!J:J,"&lt;1426",Seekers!H:H,"*aking*",Seekers!O:O,"*KB 9*")</f>
        <v>6</v>
      </c>
    </row>
    <row r="88" spans="1:19" x14ac:dyDescent="0.2">
      <c r="A88" s="1" t="s">
        <v>4162</v>
      </c>
      <c r="B88" s="1">
        <f>COUNTIFS(Seekers!J:J,"&gt;1425",Seekers!J:J,"&lt;1431",Seekers!H:H,"*aking*",Seekers!O:O,"*KB 9*")</f>
        <v>9</v>
      </c>
    </row>
    <row r="89" spans="1:19" x14ac:dyDescent="0.2">
      <c r="A89" s="1" t="s">
        <v>4163</v>
      </c>
      <c r="B89" s="1">
        <f>COUNTIFS(Seekers!J:J,"&gt;1430",Seekers!J:J,"&lt;1436",Seekers!H:H,"*aking*",Seekers!O:O,"*KB 9*")</f>
        <v>5</v>
      </c>
    </row>
    <row r="90" spans="1:19" x14ac:dyDescent="0.2">
      <c r="A90" s="1" t="s">
        <v>4164</v>
      </c>
      <c r="B90" s="1">
        <f>COUNTIFS(Seekers!J:J,"&gt;1435",Seekers!J:J,"&lt;1441",Seekers!H:H,"*aking*",Seekers!O:O,"*KB 9*")</f>
        <v>8</v>
      </c>
      <c r="Q90" s="1">
        <v>4</v>
      </c>
    </row>
    <row r="91" spans="1:19" x14ac:dyDescent="0.2">
      <c r="A91" s="1" t="s">
        <v>4165</v>
      </c>
      <c r="B91" s="1">
        <f>COUNTIFS(Seekers!J:J,"&gt;1440",Seekers!J:J,"&lt;1446",Seekers!H:H,"*aking*",Seekers!O:O,"*KB 9*")</f>
        <v>6</v>
      </c>
      <c r="Q91" s="1">
        <v>3</v>
      </c>
    </row>
    <row r="92" spans="1:19" x14ac:dyDescent="0.2">
      <c r="A92" s="1" t="s">
        <v>4166</v>
      </c>
      <c r="B92" s="1">
        <f>COUNTIFS(Seekers!J:J,"&gt;1445",Seekers!J:J,"&lt;1451",Seekers!H:H,"*aking*",Seekers!O:O,"*KB 9*")</f>
        <v>2</v>
      </c>
      <c r="Q92" s="1">
        <v>5</v>
      </c>
    </row>
    <row r="93" spans="1:19" x14ac:dyDescent="0.2">
      <c r="A93" s="1" t="s">
        <v>4167</v>
      </c>
      <c r="B93" s="1">
        <f>COUNTIFS(Seekers!J:J,"&gt;1450",Seekers!J:J,"&lt;1456",Seekers!H:H,"*aking*",Seekers!O:O,"*KB 9*")</f>
        <v>4</v>
      </c>
      <c r="Q93" s="1">
        <v>9</v>
      </c>
    </row>
    <row r="94" spans="1:19" x14ac:dyDescent="0.2">
      <c r="A94" s="1" t="s">
        <v>4168</v>
      </c>
      <c r="B94" s="1">
        <f>COUNTIFS(Seekers!J:J,"&gt;1455",Seekers!J:J,"&lt;1461",Seekers!H:H,"*aking*",Seekers!O:O,"*KB 9*")</f>
        <v>2</v>
      </c>
      <c r="Q94" s="1">
        <v>6</v>
      </c>
    </row>
    <row r="95" spans="1:19" x14ac:dyDescent="0.2">
      <c r="A95" s="1" t="s">
        <v>4169</v>
      </c>
      <c r="B95" s="1">
        <f>COUNTIFS(Seekers!J:J,"&gt;1460",Seekers!J:J,"&lt;1466",Seekers!H:H,"*aking*",Seekers!O:O,"*KB 9*")</f>
        <v>2</v>
      </c>
      <c r="Q95" s="1">
        <v>8</v>
      </c>
    </row>
    <row r="96" spans="1:19" x14ac:dyDescent="0.2">
      <c r="A96" s="1" t="s">
        <v>4170</v>
      </c>
      <c r="B96" s="1">
        <f>COUNTIFS(Seekers!J:J,"&gt;1465",Seekers!J:J,"&lt;1471",Seekers!H:H,"*aking*",Seekers!O:O,"*KB 9*")</f>
        <v>3</v>
      </c>
      <c r="Q96" s="1">
        <v>5</v>
      </c>
    </row>
    <row r="97" spans="1:17" x14ac:dyDescent="0.2">
      <c r="A97" s="1" t="s">
        <v>4171</v>
      </c>
      <c r="B97" s="1">
        <f>COUNTIFS(Seekers!J:J,"&gt;1470",Seekers!J:J,"&lt;1476",Seekers!H:H,"*aking*",Seekers!O:O,"*KB 9*")</f>
        <v>3</v>
      </c>
      <c r="Q97" s="1">
        <v>8</v>
      </c>
    </row>
    <row r="98" spans="1:17" x14ac:dyDescent="0.2">
      <c r="A98" s="1" t="s">
        <v>4172</v>
      </c>
      <c r="B98" s="1">
        <f>COUNTIFS(Seekers!J:J,"&gt;1475",Seekers!J:J,"&lt;1481",Seekers!H:H,"*aking*",Seekers!O:O,"*KB 9*")</f>
        <v>3</v>
      </c>
      <c r="Q98" s="1">
        <v>6</v>
      </c>
    </row>
    <row r="99" spans="1:17" x14ac:dyDescent="0.2">
      <c r="A99" s="1" t="s">
        <v>4173</v>
      </c>
      <c r="B99" s="1">
        <f>COUNTIFS(Seekers!J:J,"&gt;1480",Seekers!J:J,"&lt;1486",Seekers!H:H,"*aking*",Seekers!O:O,"*KB 9*")</f>
        <v>4</v>
      </c>
      <c r="Q99" s="1">
        <v>2</v>
      </c>
    </row>
    <row r="100" spans="1:17" x14ac:dyDescent="0.2">
      <c r="A100" s="1" t="s">
        <v>4174</v>
      </c>
      <c r="B100" s="1">
        <f>COUNTIFS(Seekers!J:J,"&gt;1485",Seekers!J:J,"&lt;1491",Seekers!H:H,"*aking*",Seekers!O:O,"*KB 9*")</f>
        <v>11</v>
      </c>
      <c r="Q100" s="1">
        <v>4</v>
      </c>
    </row>
    <row r="101" spans="1:17" x14ac:dyDescent="0.2">
      <c r="A101" s="1" t="s">
        <v>4175</v>
      </c>
      <c r="B101" s="1">
        <f>COUNTIFS(Seekers!J:J,"&gt;1490",Seekers!J:J,"&lt;1496",Seekers!H:H,"*aking*",Seekers!O:O,"*KB 9*")</f>
        <v>6</v>
      </c>
      <c r="Q101" s="1">
        <v>2</v>
      </c>
    </row>
    <row r="102" spans="1:17" x14ac:dyDescent="0.2">
      <c r="A102" s="1" t="s">
        <v>4176</v>
      </c>
      <c r="B102" s="1">
        <f>COUNTIFS(Seekers!J:J,"&gt;1495",Seekers!J:J,"&lt;1501",Seekers!H:H,"*aking*",Seekers!O:O,"*KB 9*")</f>
        <v>21</v>
      </c>
      <c r="Q102" s="1">
        <v>2</v>
      </c>
    </row>
    <row r="103" spans="1:17" x14ac:dyDescent="0.2">
      <c r="A103" s="1" t="s">
        <v>4177</v>
      </c>
      <c r="B103" s="1">
        <f>COUNTIFS(Seekers!J:J,"&gt;1500",Seekers!J:J,"&lt;1506",Seekers!H:H,"*aking*",Seekers!O:O,"*KB 9*")</f>
        <v>10</v>
      </c>
      <c r="Q103" s="1">
        <v>2</v>
      </c>
    </row>
    <row r="104" spans="1:17" x14ac:dyDescent="0.2">
      <c r="A104" s="1" t="s">
        <v>4178</v>
      </c>
      <c r="B104" s="1">
        <f>COUNTIFS(Seekers!J:J,"&gt;1505",Seekers!J:J,"&lt;1511",Seekers!H:H,"*aking*",Seekers!O:O,"*KB 9*")</f>
        <v>22</v>
      </c>
      <c r="Q104" s="1">
        <v>3</v>
      </c>
    </row>
    <row r="105" spans="1:17" x14ac:dyDescent="0.2">
      <c r="A105" s="1" t="s">
        <v>4179</v>
      </c>
      <c r="B105" s="1">
        <f>COUNTIFS(Seekers!J:J,"&gt;1510",Seekers!J:J,"&lt;1516",Seekers!H:H,"*aking*",Seekers!O:O,"*KB 9*")</f>
        <v>20</v>
      </c>
      <c r="Q105" s="1">
        <v>3</v>
      </c>
    </row>
    <row r="106" spans="1:17" x14ac:dyDescent="0.2">
      <c r="A106" s="1" t="s">
        <v>4180</v>
      </c>
      <c r="B106" s="1">
        <f>COUNTIFS(Seekers!J:J,"&gt;1515",Seekers!J:J,"&lt;1521",Seekers!H:H,"*aking*",Seekers!O:O,"*KB 9*")</f>
        <v>33</v>
      </c>
      <c r="Q106" s="1">
        <v>4</v>
      </c>
    </row>
    <row r="107" spans="1:17" x14ac:dyDescent="0.2">
      <c r="A107" s="1" t="s">
        <v>4181</v>
      </c>
      <c r="B107" s="1">
        <f>COUNTIFS(Seekers!J:J,"&gt;1520",Seekers!J:J,"&lt;1526",Seekers!H:H,"*aking*",Seekers!O:O,"*KB 9*")</f>
        <v>30</v>
      </c>
      <c r="Q107" s="1">
        <v>11</v>
      </c>
    </row>
    <row r="108" spans="1:17" x14ac:dyDescent="0.2">
      <c r="A108" s="1" t="s">
        <v>4182</v>
      </c>
      <c r="B108" s="1">
        <f>COUNTIFS(Seekers!J:J,"&gt;1525",Seekers!J:J,"&lt;1531",Seekers!H:H,"*aking*",Seekers!O:O,"*KB 9*")</f>
        <v>78</v>
      </c>
      <c r="Q108" s="1">
        <v>6</v>
      </c>
    </row>
    <row r="109" spans="1:17" x14ac:dyDescent="0.2">
      <c r="A109" s="1" t="s">
        <v>4183</v>
      </c>
      <c r="B109" s="1">
        <f>COUNTIFS(Seekers!J:J,"&gt;1530",Seekers!J:J,"&lt;1536",Seekers!H:H,"*aking*",Seekers!O:O,"*KB 9*")</f>
        <v>60</v>
      </c>
      <c r="Q109" s="1">
        <v>21</v>
      </c>
    </row>
    <row r="110" spans="1:17" x14ac:dyDescent="0.2">
      <c r="A110" s="1" t="s">
        <v>4184</v>
      </c>
      <c r="B110" s="1">
        <f>COUNTIFS(Seekers!J:J,"&gt;1535",Seekers!J:J,"&lt;1541",Seekers!H:H,"*aking*",Seekers!O:O,"*KB 9*")</f>
        <v>5</v>
      </c>
    </row>
    <row r="111" spans="1:17" x14ac:dyDescent="0.2">
      <c r="A111" s="1" t="s">
        <v>4185</v>
      </c>
      <c r="B111" s="1">
        <f>COUNTIFS(Seekers!J:J,"&gt;1540",Seekers!H:H,"*aking*",Seekers!O:O,"*KB 9*")</f>
        <v>4</v>
      </c>
      <c r="Q111" s="1">
        <f>SUM(Q90:Q110)</f>
        <v>114</v>
      </c>
    </row>
    <row r="113" spans="1:10" x14ac:dyDescent="0.2">
      <c r="A113" s="1" t="s">
        <v>5868</v>
      </c>
      <c r="B113" s="1">
        <f>SUM(B81:B112)</f>
        <v>385</v>
      </c>
    </row>
    <row r="117" spans="1:10" x14ac:dyDescent="0.2">
      <c r="A117" s="72" t="s">
        <v>6650</v>
      </c>
      <c r="B117" s="72"/>
      <c r="C117" s="72"/>
      <c r="D117" s="72"/>
      <c r="E117" s="72"/>
      <c r="F117" s="72"/>
      <c r="G117" s="72"/>
      <c r="H117" s="72"/>
      <c r="I117" s="72"/>
      <c r="J117" s="72"/>
    </row>
    <row r="118" spans="1:10" x14ac:dyDescent="0.2">
      <c r="A118" s="72"/>
      <c r="B118" s="72"/>
      <c r="C118" s="72"/>
      <c r="D118" s="72"/>
      <c r="E118" s="72"/>
      <c r="F118" s="72"/>
      <c r="G118" s="72"/>
      <c r="H118" s="72"/>
      <c r="I118" s="72"/>
      <c r="J118" s="72"/>
    </row>
    <row r="119" spans="1:10" x14ac:dyDescent="0.2">
      <c r="A119" s="72"/>
      <c r="B119" s="72"/>
      <c r="C119" s="72"/>
      <c r="D119" s="72"/>
      <c r="E119" s="72"/>
      <c r="F119" s="72"/>
      <c r="G119" s="72"/>
      <c r="H119" s="72"/>
      <c r="I119" s="72"/>
      <c r="J119" s="72"/>
    </row>
    <row r="120" spans="1:10" x14ac:dyDescent="0.2">
      <c r="B120" s="1" t="s">
        <v>59</v>
      </c>
      <c r="C120" s="1" t="s">
        <v>22</v>
      </c>
    </row>
    <row r="121" spans="1:10" x14ac:dyDescent="0.2">
      <c r="A121" s="1" t="s">
        <v>7371</v>
      </c>
    </row>
    <row r="122" spans="1:10" x14ac:dyDescent="0.2">
      <c r="A122" s="1" t="s">
        <v>4156</v>
      </c>
    </row>
    <row r="123" spans="1:10" x14ac:dyDescent="0.2">
      <c r="A123" s="1" t="s">
        <v>4157</v>
      </c>
    </row>
    <row r="124" spans="1:10" x14ac:dyDescent="0.2">
      <c r="A124" s="1" t="s">
        <v>4158</v>
      </c>
    </row>
    <row r="125" spans="1:10" x14ac:dyDescent="0.2">
      <c r="A125" s="1" t="s">
        <v>4159</v>
      </c>
    </row>
    <row r="126" spans="1:10" x14ac:dyDescent="0.2">
      <c r="A126" s="1" t="s">
        <v>4160</v>
      </c>
    </row>
    <row r="127" spans="1:10" x14ac:dyDescent="0.2">
      <c r="A127" s="1" t="s">
        <v>4161</v>
      </c>
    </row>
    <row r="128" spans="1:10" x14ac:dyDescent="0.2">
      <c r="A128" s="1" t="s">
        <v>4162</v>
      </c>
    </row>
    <row r="129" spans="1:11" x14ac:dyDescent="0.2">
      <c r="A129" s="1" t="s">
        <v>4163</v>
      </c>
    </row>
    <row r="130" spans="1:11" x14ac:dyDescent="0.2">
      <c r="A130" s="1" t="s">
        <v>4164</v>
      </c>
    </row>
    <row r="131" spans="1:11" x14ac:dyDescent="0.2">
      <c r="A131" s="1" t="s">
        <v>4165</v>
      </c>
    </row>
    <row r="132" spans="1:11" x14ac:dyDescent="0.2">
      <c r="A132" s="1" t="s">
        <v>4166</v>
      </c>
    </row>
    <row r="133" spans="1:11" x14ac:dyDescent="0.2">
      <c r="A133" s="1" t="s">
        <v>4167</v>
      </c>
    </row>
    <row r="134" spans="1:11" x14ac:dyDescent="0.2">
      <c r="A134" s="1" t="s">
        <v>4168</v>
      </c>
    </row>
    <row r="135" spans="1:11" ht="16" x14ac:dyDescent="0.2">
      <c r="A135" s="1" t="s">
        <v>4169</v>
      </c>
      <c r="B135" s="5">
        <f>COUNTIFS(Seekers!J:J,"&gt;1460",Seekers!J:J,"&lt;1466",Seekers!H:H,"*Chartered*",Seekers!G:G,"*Durham*",Seekers!O:O,"*SDSB*")</f>
        <v>1</v>
      </c>
      <c r="C135" s="1">
        <f>COUNTIFS(Seekers!J:J,"&gt;1460",Seekers!J:J,"&lt;1466",Seekers!H:H,"*Chartered*",Seekers!G:G,"*Beverley*",Seekers!O:O,"*SDSB*")</f>
        <v>0</v>
      </c>
      <c r="K135" s="11"/>
    </row>
    <row r="136" spans="1:11" ht="16" x14ac:dyDescent="0.2">
      <c r="A136" s="1" t="s">
        <v>4170</v>
      </c>
      <c r="B136" s="5">
        <f>COUNTIFS(Seekers!J:J,"&gt;1465",Seekers!J:J,"&lt;1471",Seekers!H:H,"*Chartered*",Seekers!G:G,"*Durham*",Seekers!O:O,"*SDSB*")</f>
        <v>1</v>
      </c>
      <c r="C136" s="1">
        <f>COUNTIFS(Seekers!J:J,"&gt;1465",Seekers!J:J,"&lt;1471",Seekers!H:H,"*Chartered*",Seekers!G:G,"*Beverley*",Seekers!O:O,"*SDSB*")</f>
        <v>0</v>
      </c>
      <c r="K136" s="11"/>
    </row>
    <row r="137" spans="1:11" ht="16" x14ac:dyDescent="0.2">
      <c r="A137" s="1" t="s">
        <v>4171</v>
      </c>
      <c r="B137" s="5">
        <f>COUNTIFS(Seekers!J:J,"&gt;1470",Seekers!J:J,"&lt;1476",Seekers!H:H,"*Chartered*",Seekers!G:G,"*Durham*",Seekers!O:O,"*SDSB*")</f>
        <v>0</v>
      </c>
      <c r="C137" s="1">
        <f>COUNTIFS(Seekers!J:J,"&gt;1470",Seekers!J:J,"&lt;1476",Seekers!H:H,"*Chartered*",Seekers!G:G,"*Beverley*",Seekers!O:O,"*SDSB*")</f>
        <v>0</v>
      </c>
      <c r="K137" s="11"/>
    </row>
    <row r="138" spans="1:11" ht="16" x14ac:dyDescent="0.2">
      <c r="A138" s="1" t="s">
        <v>4172</v>
      </c>
      <c r="B138" s="5">
        <f>COUNTIFS(Seekers!J:J,"&gt;1475",Seekers!J:J,"&lt;1481",Seekers!H:H,"*Chartered*",Seekers!G:G,"*Durham*",Seekers!O:O,"*SDSB*")</f>
        <v>20</v>
      </c>
      <c r="C138" s="1">
        <f>COUNTIFS(Seekers!J:J,"&gt;1475",Seekers!J:J,"&lt;1481",Seekers!H:H,"*Chartered*",Seekers!G:G,"*Beverley*",Seekers!O:O,"*SDSB*")</f>
        <v>14</v>
      </c>
      <c r="K138" s="11"/>
    </row>
    <row r="139" spans="1:11" ht="16" x14ac:dyDescent="0.2">
      <c r="A139" s="1" t="s">
        <v>4173</v>
      </c>
      <c r="B139" s="5">
        <f>COUNTIFS(Seekers!J:J,"&gt;1480",Seekers!J:J,"&lt;1486",Seekers!H:H,"*Chartered*",Seekers!G:G,"*Durham*",Seekers!O:O,"*SDSB*")</f>
        <v>9</v>
      </c>
      <c r="C139" s="1">
        <f>COUNTIFS(Seekers!J:J,"&gt;1480",Seekers!J:J,"&lt;1486",Seekers!H:H,"*Chartered*",Seekers!G:G,"*Beverley*",Seekers!O:O,"*SDSB*")</f>
        <v>23</v>
      </c>
      <c r="K139" s="11"/>
    </row>
    <row r="140" spans="1:11" ht="16" x14ac:dyDescent="0.2">
      <c r="A140" s="1" t="s">
        <v>4174</v>
      </c>
      <c r="B140" s="5">
        <f>COUNTIFS(Seekers!J:J,"&gt;1485",Seekers!J:J,"&lt;1491",Seekers!H:H,"*Chartered*",Seekers!G:G,"*Durham*",Seekers!O:O,"*SDSB*")</f>
        <v>12</v>
      </c>
      <c r="C140" s="1">
        <f>COUNTIFS(Seekers!J:J,"&gt;1485",Seekers!J:J,"&lt;1491",Seekers!H:H,"*Chartered*",Seekers!G:G,"*Beverley*",Seekers!O:O,"*SDSB*")</f>
        <v>24</v>
      </c>
      <c r="K140" s="11"/>
    </row>
    <row r="141" spans="1:11" ht="16" x14ac:dyDescent="0.2">
      <c r="A141" s="1" t="s">
        <v>4175</v>
      </c>
      <c r="B141" s="5">
        <f>COUNTIFS(Seekers!J:J,"&gt;1490",Seekers!J:J,"&lt;1496",Seekers!H:H,"*Chartered*",Seekers!G:G,"*Durham*",Seekers!O:O,"*SDSB*")</f>
        <v>22</v>
      </c>
      <c r="C141" s="1">
        <f>COUNTIFS(Seekers!J:J,"&gt;1490",Seekers!J:J,"&lt;1496",Seekers!H:H,"*Chartered*",Seekers!G:G,"*Beverley*",Seekers!O:O,"*SDSB*")</f>
        <v>36</v>
      </c>
      <c r="K141" s="11"/>
    </row>
    <row r="142" spans="1:11" ht="16" x14ac:dyDescent="0.2">
      <c r="A142" s="1" t="s">
        <v>4176</v>
      </c>
      <c r="B142" s="5">
        <f>COUNTIFS(Seekers!J:J,"&gt;1495",Seekers!J:J,"&lt;1501",Seekers!H:H,"*Chartered*",Seekers!G:G,"*Durham*",Seekers!O:O,"*SDSB*")</f>
        <v>20</v>
      </c>
      <c r="C142" s="1">
        <f>COUNTIFS(Seekers!J:J,"&gt;1495",Seekers!J:J,"&lt;1501",Seekers!H:H,"*Chartered*",Seekers!G:G,"*Beverley*",Seekers!O:O,"*SDSB*")</f>
        <v>43</v>
      </c>
      <c r="K142" s="11"/>
    </row>
    <row r="143" spans="1:11" ht="16" x14ac:dyDescent="0.2">
      <c r="A143" s="1" t="s">
        <v>4177</v>
      </c>
      <c r="B143" s="5">
        <f>COUNTIFS(Seekers!J:J,"&gt;1500",Seekers!J:J,"&lt;1506",Seekers!H:H,"*Chartered*",Seekers!G:G,"*Durham*",Seekers!O:O,"*SDSB*")</f>
        <v>48</v>
      </c>
      <c r="C143" s="1">
        <f>COUNTIFS(Seekers!J:J,"&gt;1500",Seekers!J:J,"&lt;1506",Seekers!H:H,"*Chartered*",Seekers!G:G,"*Beverley*",Seekers!O:O,"*SDSB*")</f>
        <v>43</v>
      </c>
      <c r="K143" s="11"/>
    </row>
    <row r="144" spans="1:11" ht="16" x14ac:dyDescent="0.2">
      <c r="A144" s="1" t="s">
        <v>4178</v>
      </c>
      <c r="B144" s="5">
        <f>COUNTIFS(Seekers!J:J,"&gt;1505",Seekers!J:J,"&lt;1511",Seekers!H:H,"*Chartered*",Seekers!G:G,"*Durham*",Seekers!O:O,"*SDSB*")</f>
        <v>44</v>
      </c>
      <c r="C144" s="5">
        <f>COUNTIFS(Seekers!J:J,"&gt;1505",Seekers!J:J,"&lt;1511",Seekers!H:H,"*Chartered*",Seekers!G:G,"*Beverley*",Seekers!O:O,"*SDSB*")</f>
        <v>37</v>
      </c>
      <c r="K144" s="11"/>
    </row>
    <row r="145" spans="1:11" ht="16" x14ac:dyDescent="0.2">
      <c r="A145" s="1" t="s">
        <v>4179</v>
      </c>
      <c r="B145" s="5">
        <f>COUNTIFS(Seekers!J:J,"&gt;1510",Seekers!J:J,"&lt;1516",Seekers!H:H,"*Chartered*",Seekers!G:G,"*Durham*",Seekers!O:O,"*SDSB*")</f>
        <v>39</v>
      </c>
      <c r="C145" s="5">
        <f>COUNTIFS(Seekers!J:J,"&gt;1510",Seekers!J:J,"&lt;1516",Seekers!H:H,"*Chartered*",Seekers!G:G,"*Beverley*",Seekers!O:O,"*SDSB*")</f>
        <v>51</v>
      </c>
      <c r="K145" s="11"/>
    </row>
    <row r="146" spans="1:11" ht="16" x14ac:dyDescent="0.2">
      <c r="A146" s="1" t="s">
        <v>4180</v>
      </c>
      <c r="B146" s="5">
        <f>COUNTIFS(Seekers!J:J,"&gt;1515",Seekers!J:J,"&lt;1521",Seekers!H:H,"*Chartered*",Seekers!G:G,"*Durham*",Seekers!O:O,"*SDSB*")</f>
        <v>62</v>
      </c>
      <c r="C146" s="5">
        <f>COUNTIFS(Seekers!J:J,"&gt;1515",Seekers!J:J,"&lt;1521",Seekers!H:H,"*Chartered*",Seekers!G:G,"*Beverley*",Seekers!O:O,"*SDSB*")</f>
        <v>55</v>
      </c>
      <c r="K146" s="11"/>
    </row>
    <row r="147" spans="1:11" ht="16" x14ac:dyDescent="0.2">
      <c r="A147" s="1" t="s">
        <v>4181</v>
      </c>
      <c r="B147" s="5">
        <f>COUNTIFS(Seekers!J:J,"&gt;1520",Seekers!J:J,"&lt;1526",Seekers!H:H,"*Chartered*",Seekers!G:G,"*Durham*",Seekers!O:O,"*SDSB*")</f>
        <v>9</v>
      </c>
      <c r="C147" s="5">
        <f>COUNTIFS(Seekers!J:J,"&gt;1520",Seekers!J:J,"&lt;1526",Seekers!H:H,"*Chartered*",Seekers!G:G,"*Beverley*",Seekers!O:O,"*SDSB*")</f>
        <v>45</v>
      </c>
      <c r="K147" s="11"/>
    </row>
    <row r="148" spans="1:11" ht="16" x14ac:dyDescent="0.2">
      <c r="A148" s="1" t="s">
        <v>4182</v>
      </c>
      <c r="B148" s="5">
        <v>0</v>
      </c>
      <c r="C148" s="1">
        <f>COUNTIFS(Seekers!J:J,"&gt;1525",Seekers!J:J,"&lt;1531",Seekers!H:H,"*Chartered*",Seekers!G:G,"*Beverley*",Seekers!O:O,"*SDSB*")</f>
        <v>51</v>
      </c>
      <c r="K148" s="11"/>
    </row>
    <row r="149" spans="1:11" ht="16" x14ac:dyDescent="0.2">
      <c r="A149" s="1" t="s">
        <v>4183</v>
      </c>
      <c r="B149" s="1">
        <v>0</v>
      </c>
      <c r="C149" s="5">
        <f>COUNTIFS(Seekers!J:J,"&gt;1530",Seekers!J:J,"&lt;1536",Seekers!H:H,"*Chartered*",Seekers!G:G,"*Beverley*",Seekers!O:O,"*SDSB*")</f>
        <v>40</v>
      </c>
      <c r="K149" s="11"/>
    </row>
    <row r="150" spans="1:11" ht="16" x14ac:dyDescent="0.2">
      <c r="A150" s="1" t="s">
        <v>4184</v>
      </c>
      <c r="B150" s="1">
        <v>0</v>
      </c>
      <c r="C150" s="5">
        <f>COUNTIFS(Seekers!J:J,"&gt;1535",Seekers!J:J,"&lt;1541",Seekers!H:H,"*Chartered*",Seekers!G:G,"*Beverley*",Seekers!O:O,"*SDSB*")</f>
        <v>13</v>
      </c>
      <c r="K150" s="11"/>
    </row>
    <row r="151" spans="1:11" ht="16" x14ac:dyDescent="0.2">
      <c r="A151" s="2" t="s">
        <v>4187</v>
      </c>
      <c r="B151" s="5">
        <v>0</v>
      </c>
      <c r="C151" s="1">
        <v>0</v>
      </c>
      <c r="K151" s="11"/>
    </row>
    <row r="152" spans="1:11" x14ac:dyDescent="0.2">
      <c r="K152" s="11"/>
    </row>
    <row r="153" spans="1:11" x14ac:dyDescent="0.2">
      <c r="K153" s="11"/>
    </row>
  </sheetData>
  <mergeCells count="1032">
    <mergeCell ref="XDI1:XDX1"/>
    <mergeCell ref="XDY1:XEN1"/>
    <mergeCell ref="XEO1:XFD1"/>
    <mergeCell ref="B2:J2"/>
    <mergeCell ref="Q2:V2"/>
    <mergeCell ref="B40:J40"/>
    <mergeCell ref="P40:X40"/>
    <mergeCell ref="WZQ1:XAF1"/>
    <mergeCell ref="XAG1:XAV1"/>
    <mergeCell ref="XAW1:XBL1"/>
    <mergeCell ref="XBM1:XCB1"/>
    <mergeCell ref="XCC1:XCR1"/>
    <mergeCell ref="XCS1:XDH1"/>
    <mergeCell ref="WVY1:WWN1"/>
    <mergeCell ref="WWO1:WXD1"/>
    <mergeCell ref="WXE1:WXT1"/>
    <mergeCell ref="WXU1:WYJ1"/>
    <mergeCell ref="WYK1:WYZ1"/>
    <mergeCell ref="WZA1:WZP1"/>
    <mergeCell ref="WSG1:WSV1"/>
    <mergeCell ref="WSW1:WTL1"/>
    <mergeCell ref="WTM1:WUB1"/>
    <mergeCell ref="WUC1:WUR1"/>
    <mergeCell ref="WUS1:WVH1"/>
    <mergeCell ref="WVI1:WVX1"/>
    <mergeCell ref="WOO1:WPD1"/>
    <mergeCell ref="WPE1:WPT1"/>
    <mergeCell ref="WPU1:WQJ1"/>
    <mergeCell ref="WQK1:WQZ1"/>
    <mergeCell ref="WRA1:WRP1"/>
    <mergeCell ref="WRQ1:WSF1"/>
    <mergeCell ref="WKW1:WLL1"/>
    <mergeCell ref="WLM1:WMB1"/>
    <mergeCell ref="WMC1:WMR1"/>
    <mergeCell ref="WMS1:WNH1"/>
    <mergeCell ref="WNI1:WNX1"/>
    <mergeCell ref="WNY1:WON1"/>
    <mergeCell ref="WHE1:WHT1"/>
    <mergeCell ref="WHU1:WIJ1"/>
    <mergeCell ref="WIK1:WIZ1"/>
    <mergeCell ref="WJA1:WJP1"/>
    <mergeCell ref="WJQ1:WKF1"/>
    <mergeCell ref="WKG1:WKV1"/>
    <mergeCell ref="WDM1:WEB1"/>
    <mergeCell ref="WEC1:WER1"/>
    <mergeCell ref="WES1:WFH1"/>
    <mergeCell ref="WFI1:WFX1"/>
    <mergeCell ref="WFY1:WGN1"/>
    <mergeCell ref="WGO1:WHD1"/>
    <mergeCell ref="VZU1:WAJ1"/>
    <mergeCell ref="WAK1:WAZ1"/>
    <mergeCell ref="WBA1:WBP1"/>
    <mergeCell ref="WBQ1:WCF1"/>
    <mergeCell ref="WCG1:WCV1"/>
    <mergeCell ref="WCW1:WDL1"/>
    <mergeCell ref="VWC1:VWR1"/>
    <mergeCell ref="VWS1:VXH1"/>
    <mergeCell ref="VXI1:VXX1"/>
    <mergeCell ref="VXY1:VYN1"/>
    <mergeCell ref="VYO1:VZD1"/>
    <mergeCell ref="VZE1:VZT1"/>
    <mergeCell ref="VSK1:VSZ1"/>
    <mergeCell ref="VTA1:VTP1"/>
    <mergeCell ref="VTQ1:VUF1"/>
    <mergeCell ref="VUG1:VUV1"/>
    <mergeCell ref="VUW1:VVL1"/>
    <mergeCell ref="VVM1:VWB1"/>
    <mergeCell ref="VOS1:VPH1"/>
    <mergeCell ref="VPI1:VPX1"/>
    <mergeCell ref="VPY1:VQN1"/>
    <mergeCell ref="VQO1:VRD1"/>
    <mergeCell ref="VRE1:VRT1"/>
    <mergeCell ref="VRU1:VSJ1"/>
    <mergeCell ref="VLA1:VLP1"/>
    <mergeCell ref="VLQ1:VMF1"/>
    <mergeCell ref="VMG1:VMV1"/>
    <mergeCell ref="VMW1:VNL1"/>
    <mergeCell ref="VNM1:VOB1"/>
    <mergeCell ref="VOC1:VOR1"/>
    <mergeCell ref="VHI1:VHX1"/>
    <mergeCell ref="VHY1:VIN1"/>
    <mergeCell ref="VIO1:VJD1"/>
    <mergeCell ref="VJE1:VJT1"/>
    <mergeCell ref="VJU1:VKJ1"/>
    <mergeCell ref="VKK1:VKZ1"/>
    <mergeCell ref="VDQ1:VEF1"/>
    <mergeCell ref="VEG1:VEV1"/>
    <mergeCell ref="VEW1:VFL1"/>
    <mergeCell ref="VFM1:VGB1"/>
    <mergeCell ref="VGC1:VGR1"/>
    <mergeCell ref="VGS1:VHH1"/>
    <mergeCell ref="UZY1:VAN1"/>
    <mergeCell ref="VAO1:VBD1"/>
    <mergeCell ref="VBE1:VBT1"/>
    <mergeCell ref="VBU1:VCJ1"/>
    <mergeCell ref="VCK1:VCZ1"/>
    <mergeCell ref="VDA1:VDP1"/>
    <mergeCell ref="UWG1:UWV1"/>
    <mergeCell ref="UWW1:UXL1"/>
    <mergeCell ref="UXM1:UYB1"/>
    <mergeCell ref="UYC1:UYR1"/>
    <mergeCell ref="UYS1:UZH1"/>
    <mergeCell ref="UZI1:UZX1"/>
    <mergeCell ref="USO1:UTD1"/>
    <mergeCell ref="UTE1:UTT1"/>
    <mergeCell ref="UTU1:UUJ1"/>
    <mergeCell ref="UUK1:UUZ1"/>
    <mergeCell ref="UVA1:UVP1"/>
    <mergeCell ref="UVQ1:UWF1"/>
    <mergeCell ref="UOW1:UPL1"/>
    <mergeCell ref="UPM1:UQB1"/>
    <mergeCell ref="UQC1:UQR1"/>
    <mergeCell ref="UQS1:URH1"/>
    <mergeCell ref="URI1:URX1"/>
    <mergeCell ref="URY1:USN1"/>
    <mergeCell ref="ULE1:ULT1"/>
    <mergeCell ref="ULU1:UMJ1"/>
    <mergeCell ref="UMK1:UMZ1"/>
    <mergeCell ref="UNA1:UNP1"/>
    <mergeCell ref="UNQ1:UOF1"/>
    <mergeCell ref="UOG1:UOV1"/>
    <mergeCell ref="UHM1:UIB1"/>
    <mergeCell ref="UIC1:UIR1"/>
    <mergeCell ref="UIS1:UJH1"/>
    <mergeCell ref="UJI1:UJX1"/>
    <mergeCell ref="UJY1:UKN1"/>
    <mergeCell ref="UKO1:ULD1"/>
    <mergeCell ref="UDU1:UEJ1"/>
    <mergeCell ref="UEK1:UEZ1"/>
    <mergeCell ref="UFA1:UFP1"/>
    <mergeCell ref="UFQ1:UGF1"/>
    <mergeCell ref="UGG1:UGV1"/>
    <mergeCell ref="UGW1:UHL1"/>
    <mergeCell ref="UAC1:UAR1"/>
    <mergeCell ref="UAS1:UBH1"/>
    <mergeCell ref="UBI1:UBX1"/>
    <mergeCell ref="UBY1:UCN1"/>
    <mergeCell ref="UCO1:UDD1"/>
    <mergeCell ref="UDE1:UDT1"/>
    <mergeCell ref="TWK1:TWZ1"/>
    <mergeCell ref="TXA1:TXP1"/>
    <mergeCell ref="TXQ1:TYF1"/>
    <mergeCell ref="TYG1:TYV1"/>
    <mergeCell ref="TYW1:TZL1"/>
    <mergeCell ref="TZM1:UAB1"/>
    <mergeCell ref="TSS1:TTH1"/>
    <mergeCell ref="TTI1:TTX1"/>
    <mergeCell ref="TTY1:TUN1"/>
    <mergeCell ref="TUO1:TVD1"/>
    <mergeCell ref="TVE1:TVT1"/>
    <mergeCell ref="TVU1:TWJ1"/>
    <mergeCell ref="TPA1:TPP1"/>
    <mergeCell ref="TPQ1:TQF1"/>
    <mergeCell ref="TQG1:TQV1"/>
    <mergeCell ref="TQW1:TRL1"/>
    <mergeCell ref="TRM1:TSB1"/>
    <mergeCell ref="TSC1:TSR1"/>
    <mergeCell ref="TLI1:TLX1"/>
    <mergeCell ref="TLY1:TMN1"/>
    <mergeCell ref="TMO1:TND1"/>
    <mergeCell ref="TNE1:TNT1"/>
    <mergeCell ref="TNU1:TOJ1"/>
    <mergeCell ref="TOK1:TOZ1"/>
    <mergeCell ref="THQ1:TIF1"/>
    <mergeCell ref="TIG1:TIV1"/>
    <mergeCell ref="TIW1:TJL1"/>
    <mergeCell ref="TJM1:TKB1"/>
    <mergeCell ref="TKC1:TKR1"/>
    <mergeCell ref="TKS1:TLH1"/>
    <mergeCell ref="TDY1:TEN1"/>
    <mergeCell ref="TEO1:TFD1"/>
    <mergeCell ref="TFE1:TFT1"/>
    <mergeCell ref="TFU1:TGJ1"/>
    <mergeCell ref="TGK1:TGZ1"/>
    <mergeCell ref="THA1:THP1"/>
    <mergeCell ref="TAG1:TAV1"/>
    <mergeCell ref="TAW1:TBL1"/>
    <mergeCell ref="TBM1:TCB1"/>
    <mergeCell ref="TCC1:TCR1"/>
    <mergeCell ref="TCS1:TDH1"/>
    <mergeCell ref="TDI1:TDX1"/>
    <mergeCell ref="SWO1:SXD1"/>
    <mergeCell ref="SXE1:SXT1"/>
    <mergeCell ref="SXU1:SYJ1"/>
    <mergeCell ref="SYK1:SYZ1"/>
    <mergeCell ref="SZA1:SZP1"/>
    <mergeCell ref="SZQ1:TAF1"/>
    <mergeCell ref="SSW1:STL1"/>
    <mergeCell ref="STM1:SUB1"/>
    <mergeCell ref="SUC1:SUR1"/>
    <mergeCell ref="SUS1:SVH1"/>
    <mergeCell ref="SVI1:SVX1"/>
    <mergeCell ref="SVY1:SWN1"/>
    <mergeCell ref="SPE1:SPT1"/>
    <mergeCell ref="SPU1:SQJ1"/>
    <mergeCell ref="SQK1:SQZ1"/>
    <mergeCell ref="SRA1:SRP1"/>
    <mergeCell ref="SRQ1:SSF1"/>
    <mergeCell ref="SSG1:SSV1"/>
    <mergeCell ref="SLM1:SMB1"/>
    <mergeCell ref="SMC1:SMR1"/>
    <mergeCell ref="SMS1:SNH1"/>
    <mergeCell ref="SNI1:SNX1"/>
    <mergeCell ref="SNY1:SON1"/>
    <mergeCell ref="SOO1:SPD1"/>
    <mergeCell ref="SHU1:SIJ1"/>
    <mergeCell ref="SIK1:SIZ1"/>
    <mergeCell ref="SJA1:SJP1"/>
    <mergeCell ref="SJQ1:SKF1"/>
    <mergeCell ref="SKG1:SKV1"/>
    <mergeCell ref="SKW1:SLL1"/>
    <mergeCell ref="SEC1:SER1"/>
    <mergeCell ref="SES1:SFH1"/>
    <mergeCell ref="SFI1:SFX1"/>
    <mergeCell ref="SFY1:SGN1"/>
    <mergeCell ref="SGO1:SHD1"/>
    <mergeCell ref="SHE1:SHT1"/>
    <mergeCell ref="SAK1:SAZ1"/>
    <mergeCell ref="SBA1:SBP1"/>
    <mergeCell ref="SBQ1:SCF1"/>
    <mergeCell ref="SCG1:SCV1"/>
    <mergeCell ref="SCW1:SDL1"/>
    <mergeCell ref="SDM1:SEB1"/>
    <mergeCell ref="RWS1:RXH1"/>
    <mergeCell ref="RXI1:RXX1"/>
    <mergeCell ref="RXY1:RYN1"/>
    <mergeCell ref="RYO1:RZD1"/>
    <mergeCell ref="RZE1:RZT1"/>
    <mergeCell ref="RZU1:SAJ1"/>
    <mergeCell ref="RTA1:RTP1"/>
    <mergeCell ref="RTQ1:RUF1"/>
    <mergeCell ref="RUG1:RUV1"/>
    <mergeCell ref="RUW1:RVL1"/>
    <mergeCell ref="RVM1:RWB1"/>
    <mergeCell ref="RWC1:RWR1"/>
    <mergeCell ref="RPI1:RPX1"/>
    <mergeCell ref="RPY1:RQN1"/>
    <mergeCell ref="RQO1:RRD1"/>
    <mergeCell ref="RRE1:RRT1"/>
    <mergeCell ref="RRU1:RSJ1"/>
    <mergeCell ref="RSK1:RSZ1"/>
    <mergeCell ref="RLQ1:RMF1"/>
    <mergeCell ref="RMG1:RMV1"/>
    <mergeCell ref="RMW1:RNL1"/>
    <mergeCell ref="RNM1:ROB1"/>
    <mergeCell ref="ROC1:ROR1"/>
    <mergeCell ref="ROS1:RPH1"/>
    <mergeCell ref="RHY1:RIN1"/>
    <mergeCell ref="RIO1:RJD1"/>
    <mergeCell ref="RJE1:RJT1"/>
    <mergeCell ref="RJU1:RKJ1"/>
    <mergeCell ref="RKK1:RKZ1"/>
    <mergeCell ref="RLA1:RLP1"/>
    <mergeCell ref="REG1:REV1"/>
    <mergeCell ref="REW1:RFL1"/>
    <mergeCell ref="RFM1:RGB1"/>
    <mergeCell ref="RGC1:RGR1"/>
    <mergeCell ref="RGS1:RHH1"/>
    <mergeCell ref="RHI1:RHX1"/>
    <mergeCell ref="RAO1:RBD1"/>
    <mergeCell ref="RBE1:RBT1"/>
    <mergeCell ref="RBU1:RCJ1"/>
    <mergeCell ref="RCK1:RCZ1"/>
    <mergeCell ref="RDA1:RDP1"/>
    <mergeCell ref="RDQ1:REF1"/>
    <mergeCell ref="QWW1:QXL1"/>
    <mergeCell ref="QXM1:QYB1"/>
    <mergeCell ref="QYC1:QYR1"/>
    <mergeCell ref="QYS1:QZH1"/>
    <mergeCell ref="QZI1:QZX1"/>
    <mergeCell ref="QZY1:RAN1"/>
    <mergeCell ref="QTE1:QTT1"/>
    <mergeCell ref="QTU1:QUJ1"/>
    <mergeCell ref="QUK1:QUZ1"/>
    <mergeCell ref="QVA1:QVP1"/>
    <mergeCell ref="QVQ1:QWF1"/>
    <mergeCell ref="QWG1:QWV1"/>
    <mergeCell ref="QPM1:QQB1"/>
    <mergeCell ref="QQC1:QQR1"/>
    <mergeCell ref="QQS1:QRH1"/>
    <mergeCell ref="QRI1:QRX1"/>
    <mergeCell ref="QRY1:QSN1"/>
    <mergeCell ref="QSO1:QTD1"/>
    <mergeCell ref="QLU1:QMJ1"/>
    <mergeCell ref="QMK1:QMZ1"/>
    <mergeCell ref="QNA1:QNP1"/>
    <mergeCell ref="QNQ1:QOF1"/>
    <mergeCell ref="QOG1:QOV1"/>
    <mergeCell ref="QOW1:QPL1"/>
    <mergeCell ref="QIC1:QIR1"/>
    <mergeCell ref="QIS1:QJH1"/>
    <mergeCell ref="QJI1:QJX1"/>
    <mergeCell ref="QJY1:QKN1"/>
    <mergeCell ref="QKO1:QLD1"/>
    <mergeCell ref="QLE1:QLT1"/>
    <mergeCell ref="QEK1:QEZ1"/>
    <mergeCell ref="QFA1:QFP1"/>
    <mergeCell ref="QFQ1:QGF1"/>
    <mergeCell ref="QGG1:QGV1"/>
    <mergeCell ref="QGW1:QHL1"/>
    <mergeCell ref="QHM1:QIB1"/>
    <mergeCell ref="QAS1:QBH1"/>
    <mergeCell ref="QBI1:QBX1"/>
    <mergeCell ref="QBY1:QCN1"/>
    <mergeCell ref="QCO1:QDD1"/>
    <mergeCell ref="QDE1:QDT1"/>
    <mergeCell ref="QDU1:QEJ1"/>
    <mergeCell ref="PXA1:PXP1"/>
    <mergeCell ref="PXQ1:PYF1"/>
    <mergeCell ref="PYG1:PYV1"/>
    <mergeCell ref="PYW1:PZL1"/>
    <mergeCell ref="PZM1:QAB1"/>
    <mergeCell ref="QAC1:QAR1"/>
    <mergeCell ref="PTI1:PTX1"/>
    <mergeCell ref="PTY1:PUN1"/>
    <mergeCell ref="PUO1:PVD1"/>
    <mergeCell ref="PVE1:PVT1"/>
    <mergeCell ref="PVU1:PWJ1"/>
    <mergeCell ref="PWK1:PWZ1"/>
    <mergeCell ref="PPQ1:PQF1"/>
    <mergeCell ref="PQG1:PQV1"/>
    <mergeCell ref="PQW1:PRL1"/>
    <mergeCell ref="PRM1:PSB1"/>
    <mergeCell ref="PSC1:PSR1"/>
    <mergeCell ref="PSS1:PTH1"/>
    <mergeCell ref="PLY1:PMN1"/>
    <mergeCell ref="PMO1:PND1"/>
    <mergeCell ref="PNE1:PNT1"/>
    <mergeCell ref="PNU1:POJ1"/>
    <mergeCell ref="POK1:POZ1"/>
    <mergeCell ref="PPA1:PPP1"/>
    <mergeCell ref="PIG1:PIV1"/>
    <mergeCell ref="PIW1:PJL1"/>
    <mergeCell ref="PJM1:PKB1"/>
    <mergeCell ref="PKC1:PKR1"/>
    <mergeCell ref="PKS1:PLH1"/>
    <mergeCell ref="PLI1:PLX1"/>
    <mergeCell ref="PEO1:PFD1"/>
    <mergeCell ref="PFE1:PFT1"/>
    <mergeCell ref="PFU1:PGJ1"/>
    <mergeCell ref="PGK1:PGZ1"/>
    <mergeCell ref="PHA1:PHP1"/>
    <mergeCell ref="PHQ1:PIF1"/>
    <mergeCell ref="PAW1:PBL1"/>
    <mergeCell ref="PBM1:PCB1"/>
    <mergeCell ref="PCC1:PCR1"/>
    <mergeCell ref="PCS1:PDH1"/>
    <mergeCell ref="PDI1:PDX1"/>
    <mergeCell ref="PDY1:PEN1"/>
    <mergeCell ref="OXE1:OXT1"/>
    <mergeCell ref="OXU1:OYJ1"/>
    <mergeCell ref="OYK1:OYZ1"/>
    <mergeCell ref="OZA1:OZP1"/>
    <mergeCell ref="OZQ1:PAF1"/>
    <mergeCell ref="PAG1:PAV1"/>
    <mergeCell ref="OTM1:OUB1"/>
    <mergeCell ref="OUC1:OUR1"/>
    <mergeCell ref="OUS1:OVH1"/>
    <mergeCell ref="OVI1:OVX1"/>
    <mergeCell ref="OVY1:OWN1"/>
    <mergeCell ref="OWO1:OXD1"/>
    <mergeCell ref="OPU1:OQJ1"/>
    <mergeCell ref="OQK1:OQZ1"/>
    <mergeCell ref="ORA1:ORP1"/>
    <mergeCell ref="ORQ1:OSF1"/>
    <mergeCell ref="OSG1:OSV1"/>
    <mergeCell ref="OSW1:OTL1"/>
    <mergeCell ref="OMC1:OMR1"/>
    <mergeCell ref="OMS1:ONH1"/>
    <mergeCell ref="ONI1:ONX1"/>
    <mergeCell ref="ONY1:OON1"/>
    <mergeCell ref="OOO1:OPD1"/>
    <mergeCell ref="OPE1:OPT1"/>
    <mergeCell ref="OIK1:OIZ1"/>
    <mergeCell ref="OJA1:OJP1"/>
    <mergeCell ref="OJQ1:OKF1"/>
    <mergeCell ref="OKG1:OKV1"/>
    <mergeCell ref="OKW1:OLL1"/>
    <mergeCell ref="OLM1:OMB1"/>
    <mergeCell ref="OES1:OFH1"/>
    <mergeCell ref="OFI1:OFX1"/>
    <mergeCell ref="OFY1:OGN1"/>
    <mergeCell ref="OGO1:OHD1"/>
    <mergeCell ref="OHE1:OHT1"/>
    <mergeCell ref="OHU1:OIJ1"/>
    <mergeCell ref="OBA1:OBP1"/>
    <mergeCell ref="OBQ1:OCF1"/>
    <mergeCell ref="OCG1:OCV1"/>
    <mergeCell ref="OCW1:ODL1"/>
    <mergeCell ref="ODM1:OEB1"/>
    <mergeCell ref="OEC1:OER1"/>
    <mergeCell ref="NXI1:NXX1"/>
    <mergeCell ref="NXY1:NYN1"/>
    <mergeCell ref="NYO1:NZD1"/>
    <mergeCell ref="NZE1:NZT1"/>
    <mergeCell ref="NZU1:OAJ1"/>
    <mergeCell ref="OAK1:OAZ1"/>
    <mergeCell ref="NTQ1:NUF1"/>
    <mergeCell ref="NUG1:NUV1"/>
    <mergeCell ref="NUW1:NVL1"/>
    <mergeCell ref="NVM1:NWB1"/>
    <mergeCell ref="NWC1:NWR1"/>
    <mergeCell ref="NWS1:NXH1"/>
    <mergeCell ref="NPY1:NQN1"/>
    <mergeCell ref="NQO1:NRD1"/>
    <mergeCell ref="NRE1:NRT1"/>
    <mergeCell ref="NRU1:NSJ1"/>
    <mergeCell ref="NSK1:NSZ1"/>
    <mergeCell ref="NTA1:NTP1"/>
    <mergeCell ref="NMG1:NMV1"/>
    <mergeCell ref="NMW1:NNL1"/>
    <mergeCell ref="NNM1:NOB1"/>
    <mergeCell ref="NOC1:NOR1"/>
    <mergeCell ref="NOS1:NPH1"/>
    <mergeCell ref="NPI1:NPX1"/>
    <mergeCell ref="NIO1:NJD1"/>
    <mergeCell ref="NJE1:NJT1"/>
    <mergeCell ref="NJU1:NKJ1"/>
    <mergeCell ref="NKK1:NKZ1"/>
    <mergeCell ref="NLA1:NLP1"/>
    <mergeCell ref="NLQ1:NMF1"/>
    <mergeCell ref="NEW1:NFL1"/>
    <mergeCell ref="NFM1:NGB1"/>
    <mergeCell ref="NGC1:NGR1"/>
    <mergeCell ref="NGS1:NHH1"/>
    <mergeCell ref="NHI1:NHX1"/>
    <mergeCell ref="NHY1:NIN1"/>
    <mergeCell ref="NBE1:NBT1"/>
    <mergeCell ref="NBU1:NCJ1"/>
    <mergeCell ref="NCK1:NCZ1"/>
    <mergeCell ref="NDA1:NDP1"/>
    <mergeCell ref="NDQ1:NEF1"/>
    <mergeCell ref="NEG1:NEV1"/>
    <mergeCell ref="MXM1:MYB1"/>
    <mergeCell ref="MYC1:MYR1"/>
    <mergeCell ref="MYS1:MZH1"/>
    <mergeCell ref="MZI1:MZX1"/>
    <mergeCell ref="MZY1:NAN1"/>
    <mergeCell ref="NAO1:NBD1"/>
    <mergeCell ref="MTU1:MUJ1"/>
    <mergeCell ref="MUK1:MUZ1"/>
    <mergeCell ref="MVA1:MVP1"/>
    <mergeCell ref="MVQ1:MWF1"/>
    <mergeCell ref="MWG1:MWV1"/>
    <mergeCell ref="MWW1:MXL1"/>
    <mergeCell ref="MQC1:MQR1"/>
    <mergeCell ref="MQS1:MRH1"/>
    <mergeCell ref="MRI1:MRX1"/>
    <mergeCell ref="MRY1:MSN1"/>
    <mergeCell ref="MSO1:MTD1"/>
    <mergeCell ref="MTE1:MTT1"/>
    <mergeCell ref="MMK1:MMZ1"/>
    <mergeCell ref="MNA1:MNP1"/>
    <mergeCell ref="MNQ1:MOF1"/>
    <mergeCell ref="MOG1:MOV1"/>
    <mergeCell ref="MOW1:MPL1"/>
    <mergeCell ref="MPM1:MQB1"/>
    <mergeCell ref="MIS1:MJH1"/>
    <mergeCell ref="MJI1:MJX1"/>
    <mergeCell ref="MJY1:MKN1"/>
    <mergeCell ref="MKO1:MLD1"/>
    <mergeCell ref="MLE1:MLT1"/>
    <mergeCell ref="MLU1:MMJ1"/>
    <mergeCell ref="MFA1:MFP1"/>
    <mergeCell ref="MFQ1:MGF1"/>
    <mergeCell ref="MGG1:MGV1"/>
    <mergeCell ref="MGW1:MHL1"/>
    <mergeCell ref="MHM1:MIB1"/>
    <mergeCell ref="MIC1:MIR1"/>
    <mergeCell ref="MBI1:MBX1"/>
    <mergeCell ref="MBY1:MCN1"/>
    <mergeCell ref="MCO1:MDD1"/>
    <mergeCell ref="MDE1:MDT1"/>
    <mergeCell ref="MDU1:MEJ1"/>
    <mergeCell ref="MEK1:MEZ1"/>
    <mergeCell ref="LXQ1:LYF1"/>
    <mergeCell ref="LYG1:LYV1"/>
    <mergeCell ref="LYW1:LZL1"/>
    <mergeCell ref="LZM1:MAB1"/>
    <mergeCell ref="MAC1:MAR1"/>
    <mergeCell ref="MAS1:MBH1"/>
    <mergeCell ref="LTY1:LUN1"/>
    <mergeCell ref="LUO1:LVD1"/>
    <mergeCell ref="LVE1:LVT1"/>
    <mergeCell ref="LVU1:LWJ1"/>
    <mergeCell ref="LWK1:LWZ1"/>
    <mergeCell ref="LXA1:LXP1"/>
    <mergeCell ref="LQG1:LQV1"/>
    <mergeCell ref="LQW1:LRL1"/>
    <mergeCell ref="LRM1:LSB1"/>
    <mergeCell ref="LSC1:LSR1"/>
    <mergeCell ref="LSS1:LTH1"/>
    <mergeCell ref="LTI1:LTX1"/>
    <mergeCell ref="LMO1:LND1"/>
    <mergeCell ref="LNE1:LNT1"/>
    <mergeCell ref="LNU1:LOJ1"/>
    <mergeCell ref="LOK1:LOZ1"/>
    <mergeCell ref="LPA1:LPP1"/>
    <mergeCell ref="LPQ1:LQF1"/>
    <mergeCell ref="LIW1:LJL1"/>
    <mergeCell ref="LJM1:LKB1"/>
    <mergeCell ref="LKC1:LKR1"/>
    <mergeCell ref="LKS1:LLH1"/>
    <mergeCell ref="LLI1:LLX1"/>
    <mergeCell ref="LLY1:LMN1"/>
    <mergeCell ref="LFE1:LFT1"/>
    <mergeCell ref="LFU1:LGJ1"/>
    <mergeCell ref="LGK1:LGZ1"/>
    <mergeCell ref="LHA1:LHP1"/>
    <mergeCell ref="LHQ1:LIF1"/>
    <mergeCell ref="LIG1:LIV1"/>
    <mergeCell ref="LBM1:LCB1"/>
    <mergeCell ref="LCC1:LCR1"/>
    <mergeCell ref="LCS1:LDH1"/>
    <mergeCell ref="LDI1:LDX1"/>
    <mergeCell ref="LDY1:LEN1"/>
    <mergeCell ref="LEO1:LFD1"/>
    <mergeCell ref="KXU1:KYJ1"/>
    <mergeCell ref="KYK1:KYZ1"/>
    <mergeCell ref="KZA1:KZP1"/>
    <mergeCell ref="KZQ1:LAF1"/>
    <mergeCell ref="LAG1:LAV1"/>
    <mergeCell ref="LAW1:LBL1"/>
    <mergeCell ref="KUC1:KUR1"/>
    <mergeCell ref="KUS1:KVH1"/>
    <mergeCell ref="KVI1:KVX1"/>
    <mergeCell ref="KVY1:KWN1"/>
    <mergeCell ref="KWO1:KXD1"/>
    <mergeCell ref="KXE1:KXT1"/>
    <mergeCell ref="KQK1:KQZ1"/>
    <mergeCell ref="KRA1:KRP1"/>
    <mergeCell ref="KRQ1:KSF1"/>
    <mergeCell ref="KSG1:KSV1"/>
    <mergeCell ref="KSW1:KTL1"/>
    <mergeCell ref="KTM1:KUB1"/>
    <mergeCell ref="KMS1:KNH1"/>
    <mergeCell ref="KNI1:KNX1"/>
    <mergeCell ref="KNY1:KON1"/>
    <mergeCell ref="KOO1:KPD1"/>
    <mergeCell ref="KPE1:KPT1"/>
    <mergeCell ref="KPU1:KQJ1"/>
    <mergeCell ref="KJA1:KJP1"/>
    <mergeCell ref="KJQ1:KKF1"/>
    <mergeCell ref="KKG1:KKV1"/>
    <mergeCell ref="KKW1:KLL1"/>
    <mergeCell ref="KLM1:KMB1"/>
    <mergeCell ref="KMC1:KMR1"/>
    <mergeCell ref="KFI1:KFX1"/>
    <mergeCell ref="KFY1:KGN1"/>
    <mergeCell ref="KGO1:KHD1"/>
    <mergeCell ref="KHE1:KHT1"/>
    <mergeCell ref="KHU1:KIJ1"/>
    <mergeCell ref="KIK1:KIZ1"/>
    <mergeCell ref="KBQ1:KCF1"/>
    <mergeCell ref="KCG1:KCV1"/>
    <mergeCell ref="KCW1:KDL1"/>
    <mergeCell ref="KDM1:KEB1"/>
    <mergeCell ref="KEC1:KER1"/>
    <mergeCell ref="KES1:KFH1"/>
    <mergeCell ref="JXY1:JYN1"/>
    <mergeCell ref="JYO1:JZD1"/>
    <mergeCell ref="JZE1:JZT1"/>
    <mergeCell ref="JZU1:KAJ1"/>
    <mergeCell ref="KAK1:KAZ1"/>
    <mergeCell ref="KBA1:KBP1"/>
    <mergeCell ref="JUG1:JUV1"/>
    <mergeCell ref="JUW1:JVL1"/>
    <mergeCell ref="JVM1:JWB1"/>
    <mergeCell ref="JWC1:JWR1"/>
    <mergeCell ref="JWS1:JXH1"/>
    <mergeCell ref="JXI1:JXX1"/>
    <mergeCell ref="JQO1:JRD1"/>
    <mergeCell ref="JRE1:JRT1"/>
    <mergeCell ref="JRU1:JSJ1"/>
    <mergeCell ref="JSK1:JSZ1"/>
    <mergeCell ref="JTA1:JTP1"/>
    <mergeCell ref="JTQ1:JUF1"/>
    <mergeCell ref="JMW1:JNL1"/>
    <mergeCell ref="JNM1:JOB1"/>
    <mergeCell ref="JOC1:JOR1"/>
    <mergeCell ref="JOS1:JPH1"/>
    <mergeCell ref="JPI1:JPX1"/>
    <mergeCell ref="JPY1:JQN1"/>
    <mergeCell ref="JJE1:JJT1"/>
    <mergeCell ref="JJU1:JKJ1"/>
    <mergeCell ref="JKK1:JKZ1"/>
    <mergeCell ref="JLA1:JLP1"/>
    <mergeCell ref="JLQ1:JMF1"/>
    <mergeCell ref="JMG1:JMV1"/>
    <mergeCell ref="JFM1:JGB1"/>
    <mergeCell ref="JGC1:JGR1"/>
    <mergeCell ref="JGS1:JHH1"/>
    <mergeCell ref="JHI1:JHX1"/>
    <mergeCell ref="JHY1:JIN1"/>
    <mergeCell ref="JIO1:JJD1"/>
    <mergeCell ref="JBU1:JCJ1"/>
    <mergeCell ref="JCK1:JCZ1"/>
    <mergeCell ref="JDA1:JDP1"/>
    <mergeCell ref="JDQ1:JEF1"/>
    <mergeCell ref="JEG1:JEV1"/>
    <mergeCell ref="JEW1:JFL1"/>
    <mergeCell ref="IYC1:IYR1"/>
    <mergeCell ref="IYS1:IZH1"/>
    <mergeCell ref="IZI1:IZX1"/>
    <mergeCell ref="IZY1:JAN1"/>
    <mergeCell ref="JAO1:JBD1"/>
    <mergeCell ref="JBE1:JBT1"/>
    <mergeCell ref="IUK1:IUZ1"/>
    <mergeCell ref="IVA1:IVP1"/>
    <mergeCell ref="IVQ1:IWF1"/>
    <mergeCell ref="IWG1:IWV1"/>
    <mergeCell ref="IWW1:IXL1"/>
    <mergeCell ref="IXM1:IYB1"/>
    <mergeCell ref="IQS1:IRH1"/>
    <mergeCell ref="IRI1:IRX1"/>
    <mergeCell ref="IRY1:ISN1"/>
    <mergeCell ref="ISO1:ITD1"/>
    <mergeCell ref="ITE1:ITT1"/>
    <mergeCell ref="ITU1:IUJ1"/>
    <mergeCell ref="INA1:INP1"/>
    <mergeCell ref="INQ1:IOF1"/>
    <mergeCell ref="IOG1:IOV1"/>
    <mergeCell ref="IOW1:IPL1"/>
    <mergeCell ref="IPM1:IQB1"/>
    <mergeCell ref="IQC1:IQR1"/>
    <mergeCell ref="IJI1:IJX1"/>
    <mergeCell ref="IJY1:IKN1"/>
    <mergeCell ref="IKO1:ILD1"/>
    <mergeCell ref="ILE1:ILT1"/>
    <mergeCell ref="ILU1:IMJ1"/>
    <mergeCell ref="IMK1:IMZ1"/>
    <mergeCell ref="IFQ1:IGF1"/>
    <mergeCell ref="IGG1:IGV1"/>
    <mergeCell ref="IGW1:IHL1"/>
    <mergeCell ref="IHM1:IIB1"/>
    <mergeCell ref="IIC1:IIR1"/>
    <mergeCell ref="IIS1:IJH1"/>
    <mergeCell ref="IBY1:ICN1"/>
    <mergeCell ref="ICO1:IDD1"/>
    <mergeCell ref="IDE1:IDT1"/>
    <mergeCell ref="IDU1:IEJ1"/>
    <mergeCell ref="IEK1:IEZ1"/>
    <mergeCell ref="IFA1:IFP1"/>
    <mergeCell ref="HYG1:HYV1"/>
    <mergeCell ref="HYW1:HZL1"/>
    <mergeCell ref="HZM1:IAB1"/>
    <mergeCell ref="IAC1:IAR1"/>
    <mergeCell ref="IAS1:IBH1"/>
    <mergeCell ref="IBI1:IBX1"/>
    <mergeCell ref="HUO1:HVD1"/>
    <mergeCell ref="HVE1:HVT1"/>
    <mergeCell ref="HVU1:HWJ1"/>
    <mergeCell ref="HWK1:HWZ1"/>
    <mergeCell ref="HXA1:HXP1"/>
    <mergeCell ref="HXQ1:HYF1"/>
    <mergeCell ref="HQW1:HRL1"/>
    <mergeCell ref="HRM1:HSB1"/>
    <mergeCell ref="HSC1:HSR1"/>
    <mergeCell ref="HSS1:HTH1"/>
    <mergeCell ref="HTI1:HTX1"/>
    <mergeCell ref="HTY1:HUN1"/>
    <mergeCell ref="HNE1:HNT1"/>
    <mergeCell ref="HNU1:HOJ1"/>
    <mergeCell ref="HOK1:HOZ1"/>
    <mergeCell ref="HPA1:HPP1"/>
    <mergeCell ref="HPQ1:HQF1"/>
    <mergeCell ref="HQG1:HQV1"/>
    <mergeCell ref="HJM1:HKB1"/>
    <mergeCell ref="HKC1:HKR1"/>
    <mergeCell ref="HKS1:HLH1"/>
    <mergeCell ref="HLI1:HLX1"/>
    <mergeCell ref="HLY1:HMN1"/>
    <mergeCell ref="HMO1:HND1"/>
    <mergeCell ref="HFU1:HGJ1"/>
    <mergeCell ref="HGK1:HGZ1"/>
    <mergeCell ref="HHA1:HHP1"/>
    <mergeCell ref="HHQ1:HIF1"/>
    <mergeCell ref="HIG1:HIV1"/>
    <mergeCell ref="HIW1:HJL1"/>
    <mergeCell ref="HCC1:HCR1"/>
    <mergeCell ref="HCS1:HDH1"/>
    <mergeCell ref="HDI1:HDX1"/>
    <mergeCell ref="HDY1:HEN1"/>
    <mergeCell ref="HEO1:HFD1"/>
    <mergeCell ref="HFE1:HFT1"/>
    <mergeCell ref="GYK1:GYZ1"/>
    <mergeCell ref="GZA1:GZP1"/>
    <mergeCell ref="GZQ1:HAF1"/>
    <mergeCell ref="HAG1:HAV1"/>
    <mergeCell ref="HAW1:HBL1"/>
    <mergeCell ref="HBM1:HCB1"/>
    <mergeCell ref="GUS1:GVH1"/>
    <mergeCell ref="GVI1:GVX1"/>
    <mergeCell ref="GVY1:GWN1"/>
    <mergeCell ref="GWO1:GXD1"/>
    <mergeCell ref="GXE1:GXT1"/>
    <mergeCell ref="GXU1:GYJ1"/>
    <mergeCell ref="GRA1:GRP1"/>
    <mergeCell ref="GRQ1:GSF1"/>
    <mergeCell ref="GSG1:GSV1"/>
    <mergeCell ref="GSW1:GTL1"/>
    <mergeCell ref="GTM1:GUB1"/>
    <mergeCell ref="GUC1:GUR1"/>
    <mergeCell ref="GNI1:GNX1"/>
    <mergeCell ref="GNY1:GON1"/>
    <mergeCell ref="GOO1:GPD1"/>
    <mergeCell ref="GPE1:GPT1"/>
    <mergeCell ref="GPU1:GQJ1"/>
    <mergeCell ref="GQK1:GQZ1"/>
    <mergeCell ref="GJQ1:GKF1"/>
    <mergeCell ref="GKG1:GKV1"/>
    <mergeCell ref="GKW1:GLL1"/>
    <mergeCell ref="GLM1:GMB1"/>
    <mergeCell ref="GMC1:GMR1"/>
    <mergeCell ref="GMS1:GNH1"/>
    <mergeCell ref="GFY1:GGN1"/>
    <mergeCell ref="GGO1:GHD1"/>
    <mergeCell ref="GHE1:GHT1"/>
    <mergeCell ref="GHU1:GIJ1"/>
    <mergeCell ref="GIK1:GIZ1"/>
    <mergeCell ref="GJA1:GJP1"/>
    <mergeCell ref="GCG1:GCV1"/>
    <mergeCell ref="GCW1:GDL1"/>
    <mergeCell ref="GDM1:GEB1"/>
    <mergeCell ref="GEC1:GER1"/>
    <mergeCell ref="GES1:GFH1"/>
    <mergeCell ref="GFI1:GFX1"/>
    <mergeCell ref="FYO1:FZD1"/>
    <mergeCell ref="FZE1:FZT1"/>
    <mergeCell ref="FZU1:GAJ1"/>
    <mergeCell ref="GAK1:GAZ1"/>
    <mergeCell ref="GBA1:GBP1"/>
    <mergeCell ref="GBQ1:GCF1"/>
    <mergeCell ref="FUW1:FVL1"/>
    <mergeCell ref="FVM1:FWB1"/>
    <mergeCell ref="FWC1:FWR1"/>
    <mergeCell ref="FWS1:FXH1"/>
    <mergeCell ref="FXI1:FXX1"/>
    <mergeCell ref="FXY1:FYN1"/>
    <mergeCell ref="FRE1:FRT1"/>
    <mergeCell ref="FRU1:FSJ1"/>
    <mergeCell ref="FSK1:FSZ1"/>
    <mergeCell ref="FTA1:FTP1"/>
    <mergeCell ref="FTQ1:FUF1"/>
    <mergeCell ref="FUG1:FUV1"/>
    <mergeCell ref="FNM1:FOB1"/>
    <mergeCell ref="FOC1:FOR1"/>
    <mergeCell ref="FOS1:FPH1"/>
    <mergeCell ref="FPI1:FPX1"/>
    <mergeCell ref="FPY1:FQN1"/>
    <mergeCell ref="FQO1:FRD1"/>
    <mergeCell ref="FJU1:FKJ1"/>
    <mergeCell ref="FKK1:FKZ1"/>
    <mergeCell ref="FLA1:FLP1"/>
    <mergeCell ref="FLQ1:FMF1"/>
    <mergeCell ref="FMG1:FMV1"/>
    <mergeCell ref="FMW1:FNL1"/>
    <mergeCell ref="FGC1:FGR1"/>
    <mergeCell ref="FGS1:FHH1"/>
    <mergeCell ref="FHI1:FHX1"/>
    <mergeCell ref="FHY1:FIN1"/>
    <mergeCell ref="FIO1:FJD1"/>
    <mergeCell ref="FJE1:FJT1"/>
    <mergeCell ref="FCK1:FCZ1"/>
    <mergeCell ref="FDA1:FDP1"/>
    <mergeCell ref="FDQ1:FEF1"/>
    <mergeCell ref="FEG1:FEV1"/>
    <mergeCell ref="FEW1:FFL1"/>
    <mergeCell ref="FFM1:FGB1"/>
    <mergeCell ref="EYS1:EZH1"/>
    <mergeCell ref="EZI1:EZX1"/>
    <mergeCell ref="EZY1:FAN1"/>
    <mergeCell ref="FAO1:FBD1"/>
    <mergeCell ref="FBE1:FBT1"/>
    <mergeCell ref="FBU1:FCJ1"/>
    <mergeCell ref="EVA1:EVP1"/>
    <mergeCell ref="EVQ1:EWF1"/>
    <mergeCell ref="EWG1:EWV1"/>
    <mergeCell ref="EWW1:EXL1"/>
    <mergeCell ref="EXM1:EYB1"/>
    <mergeCell ref="EYC1:EYR1"/>
    <mergeCell ref="ERI1:ERX1"/>
    <mergeCell ref="ERY1:ESN1"/>
    <mergeCell ref="ESO1:ETD1"/>
    <mergeCell ref="ETE1:ETT1"/>
    <mergeCell ref="ETU1:EUJ1"/>
    <mergeCell ref="EUK1:EUZ1"/>
    <mergeCell ref="ENQ1:EOF1"/>
    <mergeCell ref="EOG1:EOV1"/>
    <mergeCell ref="EOW1:EPL1"/>
    <mergeCell ref="EPM1:EQB1"/>
    <mergeCell ref="EQC1:EQR1"/>
    <mergeCell ref="EQS1:ERH1"/>
    <mergeCell ref="EJY1:EKN1"/>
    <mergeCell ref="EKO1:ELD1"/>
    <mergeCell ref="ELE1:ELT1"/>
    <mergeCell ref="ELU1:EMJ1"/>
    <mergeCell ref="EMK1:EMZ1"/>
    <mergeCell ref="ENA1:ENP1"/>
    <mergeCell ref="EGG1:EGV1"/>
    <mergeCell ref="EGW1:EHL1"/>
    <mergeCell ref="EHM1:EIB1"/>
    <mergeCell ref="EIC1:EIR1"/>
    <mergeCell ref="EIS1:EJH1"/>
    <mergeCell ref="EJI1:EJX1"/>
    <mergeCell ref="ECO1:EDD1"/>
    <mergeCell ref="EDE1:EDT1"/>
    <mergeCell ref="EDU1:EEJ1"/>
    <mergeCell ref="EEK1:EEZ1"/>
    <mergeCell ref="EFA1:EFP1"/>
    <mergeCell ref="EFQ1:EGF1"/>
    <mergeCell ref="DYW1:DZL1"/>
    <mergeCell ref="DZM1:EAB1"/>
    <mergeCell ref="EAC1:EAR1"/>
    <mergeCell ref="EAS1:EBH1"/>
    <mergeCell ref="EBI1:EBX1"/>
    <mergeCell ref="EBY1:ECN1"/>
    <mergeCell ref="DVE1:DVT1"/>
    <mergeCell ref="DVU1:DWJ1"/>
    <mergeCell ref="DWK1:DWZ1"/>
    <mergeCell ref="DXA1:DXP1"/>
    <mergeCell ref="DXQ1:DYF1"/>
    <mergeCell ref="DYG1:DYV1"/>
    <mergeCell ref="DRM1:DSB1"/>
    <mergeCell ref="DSC1:DSR1"/>
    <mergeCell ref="DSS1:DTH1"/>
    <mergeCell ref="DTI1:DTX1"/>
    <mergeCell ref="DTY1:DUN1"/>
    <mergeCell ref="DUO1:DVD1"/>
    <mergeCell ref="DNU1:DOJ1"/>
    <mergeCell ref="DOK1:DOZ1"/>
    <mergeCell ref="DPA1:DPP1"/>
    <mergeCell ref="DPQ1:DQF1"/>
    <mergeCell ref="DQG1:DQV1"/>
    <mergeCell ref="DQW1:DRL1"/>
    <mergeCell ref="DKC1:DKR1"/>
    <mergeCell ref="DKS1:DLH1"/>
    <mergeCell ref="DLI1:DLX1"/>
    <mergeCell ref="DLY1:DMN1"/>
    <mergeCell ref="DMO1:DND1"/>
    <mergeCell ref="DNE1:DNT1"/>
    <mergeCell ref="DGK1:DGZ1"/>
    <mergeCell ref="DHA1:DHP1"/>
    <mergeCell ref="DHQ1:DIF1"/>
    <mergeCell ref="DIG1:DIV1"/>
    <mergeCell ref="DIW1:DJL1"/>
    <mergeCell ref="DJM1:DKB1"/>
    <mergeCell ref="DCS1:DDH1"/>
    <mergeCell ref="DDI1:DDX1"/>
    <mergeCell ref="DDY1:DEN1"/>
    <mergeCell ref="DEO1:DFD1"/>
    <mergeCell ref="DFE1:DFT1"/>
    <mergeCell ref="DFU1:DGJ1"/>
    <mergeCell ref="CZA1:CZP1"/>
    <mergeCell ref="CZQ1:DAF1"/>
    <mergeCell ref="DAG1:DAV1"/>
    <mergeCell ref="DAW1:DBL1"/>
    <mergeCell ref="DBM1:DCB1"/>
    <mergeCell ref="DCC1:DCR1"/>
    <mergeCell ref="CVI1:CVX1"/>
    <mergeCell ref="CVY1:CWN1"/>
    <mergeCell ref="CWO1:CXD1"/>
    <mergeCell ref="CXE1:CXT1"/>
    <mergeCell ref="CXU1:CYJ1"/>
    <mergeCell ref="CYK1:CYZ1"/>
    <mergeCell ref="CRQ1:CSF1"/>
    <mergeCell ref="CSG1:CSV1"/>
    <mergeCell ref="CSW1:CTL1"/>
    <mergeCell ref="CTM1:CUB1"/>
    <mergeCell ref="CUC1:CUR1"/>
    <mergeCell ref="CUS1:CVH1"/>
    <mergeCell ref="CNY1:CON1"/>
    <mergeCell ref="COO1:CPD1"/>
    <mergeCell ref="CPE1:CPT1"/>
    <mergeCell ref="CPU1:CQJ1"/>
    <mergeCell ref="CQK1:CQZ1"/>
    <mergeCell ref="CRA1:CRP1"/>
    <mergeCell ref="CKG1:CKV1"/>
    <mergeCell ref="CKW1:CLL1"/>
    <mergeCell ref="CLM1:CMB1"/>
    <mergeCell ref="CMC1:CMR1"/>
    <mergeCell ref="CMS1:CNH1"/>
    <mergeCell ref="CNI1:CNX1"/>
    <mergeCell ref="CGO1:CHD1"/>
    <mergeCell ref="CHE1:CHT1"/>
    <mergeCell ref="CHU1:CIJ1"/>
    <mergeCell ref="CIK1:CIZ1"/>
    <mergeCell ref="CJA1:CJP1"/>
    <mergeCell ref="CJQ1:CKF1"/>
    <mergeCell ref="CCW1:CDL1"/>
    <mergeCell ref="CDM1:CEB1"/>
    <mergeCell ref="CEC1:CER1"/>
    <mergeCell ref="CES1:CFH1"/>
    <mergeCell ref="CFI1:CFX1"/>
    <mergeCell ref="CFY1:CGN1"/>
    <mergeCell ref="BZE1:BZT1"/>
    <mergeCell ref="BZU1:CAJ1"/>
    <mergeCell ref="CAK1:CAZ1"/>
    <mergeCell ref="CBA1:CBP1"/>
    <mergeCell ref="CBQ1:CCF1"/>
    <mergeCell ref="CCG1:CCV1"/>
    <mergeCell ref="BVM1:BWB1"/>
    <mergeCell ref="BWC1:BWR1"/>
    <mergeCell ref="BWS1:BXH1"/>
    <mergeCell ref="BXI1:BXX1"/>
    <mergeCell ref="BXY1:BYN1"/>
    <mergeCell ref="BYO1:BZD1"/>
    <mergeCell ref="BRU1:BSJ1"/>
    <mergeCell ref="BSK1:BSZ1"/>
    <mergeCell ref="BTA1:BTP1"/>
    <mergeCell ref="BTQ1:BUF1"/>
    <mergeCell ref="BUG1:BUV1"/>
    <mergeCell ref="BUW1:BVL1"/>
    <mergeCell ref="BOC1:BOR1"/>
    <mergeCell ref="BOS1:BPH1"/>
    <mergeCell ref="BPI1:BPX1"/>
    <mergeCell ref="BPY1:BQN1"/>
    <mergeCell ref="BQO1:BRD1"/>
    <mergeCell ref="BRE1:BRT1"/>
    <mergeCell ref="BKK1:BKZ1"/>
    <mergeCell ref="BLA1:BLP1"/>
    <mergeCell ref="BLQ1:BMF1"/>
    <mergeCell ref="BMG1:BMV1"/>
    <mergeCell ref="BMW1:BNL1"/>
    <mergeCell ref="BNM1:BOB1"/>
    <mergeCell ref="BGS1:BHH1"/>
    <mergeCell ref="BHI1:BHX1"/>
    <mergeCell ref="BHY1:BIN1"/>
    <mergeCell ref="BIO1:BJD1"/>
    <mergeCell ref="BJE1:BJT1"/>
    <mergeCell ref="BJU1:BKJ1"/>
    <mergeCell ref="BDA1:BDP1"/>
    <mergeCell ref="BDQ1:BEF1"/>
    <mergeCell ref="BEG1:BEV1"/>
    <mergeCell ref="BEW1:BFL1"/>
    <mergeCell ref="BFM1:BGB1"/>
    <mergeCell ref="BGC1:BGR1"/>
    <mergeCell ref="AZI1:AZX1"/>
    <mergeCell ref="AZY1:BAN1"/>
    <mergeCell ref="BAO1:BBD1"/>
    <mergeCell ref="BBE1:BBT1"/>
    <mergeCell ref="BBU1:BCJ1"/>
    <mergeCell ref="BCK1:BCZ1"/>
    <mergeCell ref="AVQ1:AWF1"/>
    <mergeCell ref="AWG1:AWV1"/>
    <mergeCell ref="AWW1:AXL1"/>
    <mergeCell ref="AXM1:AYB1"/>
    <mergeCell ref="AYC1:AYR1"/>
    <mergeCell ref="AYS1:AZH1"/>
    <mergeCell ref="ARY1:ASN1"/>
    <mergeCell ref="ASO1:ATD1"/>
    <mergeCell ref="ATE1:ATT1"/>
    <mergeCell ref="ATU1:AUJ1"/>
    <mergeCell ref="AUK1:AUZ1"/>
    <mergeCell ref="AVA1:AVP1"/>
    <mergeCell ref="AOG1:AOV1"/>
    <mergeCell ref="AOW1:APL1"/>
    <mergeCell ref="APM1:AQB1"/>
    <mergeCell ref="AQC1:AQR1"/>
    <mergeCell ref="AQS1:ARH1"/>
    <mergeCell ref="ARI1:ARX1"/>
    <mergeCell ref="AKO1:ALD1"/>
    <mergeCell ref="ALE1:ALT1"/>
    <mergeCell ref="ALU1:AMJ1"/>
    <mergeCell ref="AMK1:AMZ1"/>
    <mergeCell ref="ANA1:ANP1"/>
    <mergeCell ref="ANQ1:AOF1"/>
    <mergeCell ref="AGW1:AHL1"/>
    <mergeCell ref="AHM1:AIB1"/>
    <mergeCell ref="AIC1:AIR1"/>
    <mergeCell ref="AIS1:AJH1"/>
    <mergeCell ref="AJI1:AJX1"/>
    <mergeCell ref="AJY1:AKN1"/>
    <mergeCell ref="ADE1:ADT1"/>
    <mergeCell ref="ADU1:AEJ1"/>
    <mergeCell ref="AEK1:AEZ1"/>
    <mergeCell ref="AFA1:AFP1"/>
    <mergeCell ref="AFQ1:AGF1"/>
    <mergeCell ref="AGG1:AGV1"/>
    <mergeCell ref="ZM1:AAB1"/>
    <mergeCell ref="AAC1:AAR1"/>
    <mergeCell ref="AAS1:ABH1"/>
    <mergeCell ref="ABI1:ABX1"/>
    <mergeCell ref="ABY1:ACN1"/>
    <mergeCell ref="ACO1:ADD1"/>
    <mergeCell ref="VU1:WJ1"/>
    <mergeCell ref="WK1:WZ1"/>
    <mergeCell ref="XA1:XP1"/>
    <mergeCell ref="XQ1:YF1"/>
    <mergeCell ref="YG1:YV1"/>
    <mergeCell ref="YW1:ZL1"/>
    <mergeCell ref="SC1:SR1"/>
    <mergeCell ref="SS1:TH1"/>
    <mergeCell ref="TI1:TX1"/>
    <mergeCell ref="TY1:UN1"/>
    <mergeCell ref="UO1:VD1"/>
    <mergeCell ref="VE1:VT1"/>
    <mergeCell ref="OK1:OZ1"/>
    <mergeCell ref="PA1:PP1"/>
    <mergeCell ref="PQ1:QF1"/>
    <mergeCell ref="QG1:QV1"/>
    <mergeCell ref="QW1:RL1"/>
    <mergeCell ref="RM1:SB1"/>
    <mergeCell ref="A117:J119"/>
    <mergeCell ref="A1:W1"/>
    <mergeCell ref="AG1:AV1"/>
    <mergeCell ref="AW1:BL1"/>
    <mergeCell ref="BM1:CB1"/>
    <mergeCell ref="CC1:CR1"/>
    <mergeCell ref="CS1:DH1"/>
    <mergeCell ref="KS1:LH1"/>
    <mergeCell ref="LI1:LX1"/>
    <mergeCell ref="LY1:MN1"/>
    <mergeCell ref="MO1:ND1"/>
    <mergeCell ref="NE1:NT1"/>
    <mergeCell ref="NU1:OJ1"/>
    <mergeCell ref="HA1:HP1"/>
    <mergeCell ref="HQ1:IF1"/>
    <mergeCell ref="IG1:IV1"/>
    <mergeCell ref="IW1:JL1"/>
    <mergeCell ref="JM1:KB1"/>
    <mergeCell ref="KC1:KR1"/>
    <mergeCell ref="DI1:DX1"/>
    <mergeCell ref="DY1:EN1"/>
    <mergeCell ref="EO1:FD1"/>
    <mergeCell ref="FE1:FT1"/>
    <mergeCell ref="FU1:GJ1"/>
    <mergeCell ref="GK1:GZ1"/>
    <mergeCell ref="B79:J79"/>
    <mergeCell ref="O79:V79"/>
    <mergeCell ref="P82:Q82"/>
    <mergeCell ref="R82:S82"/>
  </mergeCells>
  <pageMargins left="0.75" right="0.75" top="1" bottom="1" header="0.5" footer="0.5"/>
  <pageSetup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4"/>
  <sheetViews>
    <sheetView tabSelected="1" workbookViewId="0">
      <selection activeCell="A3" sqref="A3"/>
    </sheetView>
  </sheetViews>
  <sheetFormatPr baseColWidth="10" defaultRowHeight="19" x14ac:dyDescent="0.25"/>
  <cols>
    <col min="1" max="1" width="45" style="9" customWidth="1"/>
    <col min="2" max="2" width="81" style="9" customWidth="1"/>
  </cols>
  <sheetData>
    <row r="1" spans="1:2" ht="29" x14ac:dyDescent="0.35">
      <c r="A1" s="84" t="s">
        <v>8212</v>
      </c>
      <c r="B1" s="84"/>
    </row>
    <row r="2" spans="1:2" ht="20" thickBot="1" x14ac:dyDescent="0.3"/>
    <row r="3" spans="1:2" ht="39" thickBot="1" x14ac:dyDescent="0.25">
      <c r="A3" s="44" t="s">
        <v>8118</v>
      </c>
      <c r="B3" s="45" t="s">
        <v>8190</v>
      </c>
    </row>
    <row r="4" spans="1:2" ht="39" thickBot="1" x14ac:dyDescent="0.25">
      <c r="A4" s="46" t="s">
        <v>8119</v>
      </c>
      <c r="B4" s="47" t="s">
        <v>8191</v>
      </c>
    </row>
    <row r="5" spans="1:2" ht="39" thickBot="1" x14ac:dyDescent="0.25">
      <c r="A5" s="46" t="s">
        <v>8120</v>
      </c>
      <c r="B5" s="47" t="s">
        <v>8192</v>
      </c>
    </row>
    <row r="6" spans="1:2" ht="39" thickBot="1" x14ac:dyDescent="0.25">
      <c r="A6" s="46" t="s">
        <v>8121</v>
      </c>
      <c r="B6" s="47" t="s">
        <v>8193</v>
      </c>
    </row>
    <row r="7" spans="1:2" ht="20" thickBot="1" x14ac:dyDescent="0.25">
      <c r="A7" s="46" t="s">
        <v>8122</v>
      </c>
      <c r="B7" s="48" t="s">
        <v>8123</v>
      </c>
    </row>
    <row r="8" spans="1:2" ht="20" thickBot="1" x14ac:dyDescent="0.25">
      <c r="A8" s="46" t="s">
        <v>8124</v>
      </c>
      <c r="B8" s="47" t="s">
        <v>8194</v>
      </c>
    </row>
    <row r="9" spans="1:2" ht="58" thickBot="1" x14ac:dyDescent="0.25">
      <c r="A9" s="46" t="s">
        <v>8125</v>
      </c>
      <c r="B9" s="48" t="s">
        <v>8126</v>
      </c>
    </row>
    <row r="10" spans="1:2" ht="39" thickBot="1" x14ac:dyDescent="0.25">
      <c r="A10" s="46" t="s">
        <v>8127</v>
      </c>
      <c r="B10" s="48" t="s">
        <v>8128</v>
      </c>
    </row>
    <row r="11" spans="1:2" ht="77" thickBot="1" x14ac:dyDescent="0.25">
      <c r="A11" s="46" t="s">
        <v>8129</v>
      </c>
      <c r="B11" s="47" t="s">
        <v>8195</v>
      </c>
    </row>
    <row r="12" spans="1:2" ht="39" thickBot="1" x14ac:dyDescent="0.25">
      <c r="A12" s="46" t="s">
        <v>8130</v>
      </c>
      <c r="B12" s="49" t="s">
        <v>8196</v>
      </c>
    </row>
    <row r="13" spans="1:2" ht="39" thickBot="1" x14ac:dyDescent="0.25">
      <c r="A13" s="46" t="s">
        <v>8131</v>
      </c>
      <c r="B13" s="48" t="s">
        <v>8132</v>
      </c>
    </row>
    <row r="14" spans="1:2" ht="58" thickBot="1" x14ac:dyDescent="0.25">
      <c r="A14" s="46" t="s">
        <v>8133</v>
      </c>
      <c r="B14" s="47" t="s">
        <v>8197</v>
      </c>
    </row>
    <row r="15" spans="1:2" ht="58" thickBot="1" x14ac:dyDescent="0.25">
      <c r="A15" s="46" t="s">
        <v>8134</v>
      </c>
      <c r="B15" s="48" t="s">
        <v>8135</v>
      </c>
    </row>
    <row r="16" spans="1:2" ht="77" thickBot="1" x14ac:dyDescent="0.25">
      <c r="A16" s="46" t="s">
        <v>8136</v>
      </c>
      <c r="B16" s="48" t="s">
        <v>8137</v>
      </c>
    </row>
    <row r="17" spans="1:2" ht="77" thickBot="1" x14ac:dyDescent="0.25">
      <c r="A17" s="46" t="s">
        <v>8138</v>
      </c>
      <c r="B17" s="47" t="s">
        <v>8198</v>
      </c>
    </row>
    <row r="18" spans="1:2" ht="20" thickBot="1" x14ac:dyDescent="0.25">
      <c r="A18" s="46" t="s">
        <v>8139</v>
      </c>
      <c r="B18" s="47" t="s">
        <v>8140</v>
      </c>
    </row>
    <row r="19" spans="1:2" ht="39" thickBot="1" x14ac:dyDescent="0.25">
      <c r="A19" s="46" t="s">
        <v>8141</v>
      </c>
      <c r="B19" s="47" t="s">
        <v>8199</v>
      </c>
    </row>
    <row r="20" spans="1:2" ht="39" thickBot="1" x14ac:dyDescent="0.25">
      <c r="A20" s="46" t="s">
        <v>8142</v>
      </c>
      <c r="B20" s="47" t="s">
        <v>8200</v>
      </c>
    </row>
    <row r="21" spans="1:2" ht="39" thickBot="1" x14ac:dyDescent="0.25">
      <c r="A21" s="46" t="s">
        <v>8145</v>
      </c>
      <c r="B21" s="48" t="s">
        <v>8146</v>
      </c>
    </row>
    <row r="22" spans="1:2" ht="39" thickBot="1" x14ac:dyDescent="0.25">
      <c r="A22" s="46" t="s">
        <v>8143</v>
      </c>
      <c r="B22" s="48" t="s">
        <v>8144</v>
      </c>
    </row>
    <row r="23" spans="1:2" ht="39" thickBot="1" x14ac:dyDescent="0.25">
      <c r="A23" s="46" t="s">
        <v>8147</v>
      </c>
      <c r="B23" s="47" t="s">
        <v>8201</v>
      </c>
    </row>
    <row r="24" spans="1:2" ht="77" thickBot="1" x14ac:dyDescent="0.25">
      <c r="A24" s="46" t="s">
        <v>8148</v>
      </c>
      <c r="B24" s="47" t="s">
        <v>8202</v>
      </c>
    </row>
    <row r="25" spans="1:2" ht="39" thickBot="1" x14ac:dyDescent="0.25">
      <c r="A25" s="46" t="s">
        <v>8149</v>
      </c>
      <c r="B25" s="47" t="s">
        <v>8150</v>
      </c>
    </row>
    <row r="26" spans="1:2" ht="20" thickBot="1" x14ac:dyDescent="0.25">
      <c r="A26" s="46" t="s">
        <v>8151</v>
      </c>
      <c r="B26" s="47" t="s">
        <v>8152</v>
      </c>
    </row>
    <row r="27" spans="1:2" ht="77" thickBot="1" x14ac:dyDescent="0.25">
      <c r="A27" s="46" t="s">
        <v>8153</v>
      </c>
      <c r="B27" s="48" t="s">
        <v>8154</v>
      </c>
    </row>
    <row r="28" spans="1:2" ht="39" thickBot="1" x14ac:dyDescent="0.25">
      <c r="A28" s="46" t="s">
        <v>8155</v>
      </c>
      <c r="B28" s="47" t="s">
        <v>8156</v>
      </c>
    </row>
    <row r="29" spans="1:2" ht="58" thickBot="1" x14ac:dyDescent="0.25">
      <c r="A29" s="46" t="s">
        <v>8157</v>
      </c>
      <c r="B29" s="47" t="s">
        <v>8203</v>
      </c>
    </row>
    <row r="30" spans="1:2" ht="20" thickBot="1" x14ac:dyDescent="0.25">
      <c r="A30" s="46" t="s">
        <v>8158</v>
      </c>
      <c r="B30" s="47" t="s">
        <v>8159</v>
      </c>
    </row>
    <row r="31" spans="1:2" ht="20" thickBot="1" x14ac:dyDescent="0.25">
      <c r="A31" s="46" t="s">
        <v>8160</v>
      </c>
      <c r="B31" s="47" t="s">
        <v>8161</v>
      </c>
    </row>
    <row r="32" spans="1:2" ht="77" thickBot="1" x14ac:dyDescent="0.25">
      <c r="A32" s="46" t="s">
        <v>8162</v>
      </c>
      <c r="B32" s="48" t="s">
        <v>8163</v>
      </c>
    </row>
    <row r="33" spans="1:2" s="1" customFormat="1" ht="77" thickBot="1" x14ac:dyDescent="0.25">
      <c r="A33" s="54" t="s">
        <v>8466</v>
      </c>
      <c r="B33" s="48" t="s">
        <v>8467</v>
      </c>
    </row>
    <row r="34" spans="1:2" ht="77" thickBot="1" x14ac:dyDescent="0.25">
      <c r="A34" s="46" t="s">
        <v>8164</v>
      </c>
      <c r="B34" s="48" t="s">
        <v>8165</v>
      </c>
    </row>
    <row r="35" spans="1:2" ht="39" thickBot="1" x14ac:dyDescent="0.25">
      <c r="A35" s="46" t="s">
        <v>8204</v>
      </c>
      <c r="B35" s="47" t="s">
        <v>8205</v>
      </c>
    </row>
    <row r="36" spans="1:2" ht="58" thickBot="1" x14ac:dyDescent="0.25">
      <c r="A36" s="46" t="s">
        <v>8166</v>
      </c>
      <c r="B36" s="48" t="s">
        <v>8167</v>
      </c>
    </row>
    <row r="37" spans="1:2" ht="58" thickBot="1" x14ac:dyDescent="0.25">
      <c r="A37" s="46" t="s">
        <v>8168</v>
      </c>
      <c r="B37" s="47" t="s">
        <v>8206</v>
      </c>
    </row>
    <row r="38" spans="1:2" ht="38" x14ac:dyDescent="0.2">
      <c r="A38" s="82" t="s">
        <v>8169</v>
      </c>
      <c r="B38" s="50" t="s">
        <v>8207</v>
      </c>
    </row>
    <row r="39" spans="1:2" ht="20" thickBot="1" x14ac:dyDescent="0.25">
      <c r="A39" s="83"/>
      <c r="B39" s="48" t="s">
        <v>8170</v>
      </c>
    </row>
    <row r="40" spans="1:2" ht="39" thickBot="1" x14ac:dyDescent="0.25">
      <c r="A40" s="46" t="s">
        <v>8171</v>
      </c>
      <c r="B40" s="47" t="s">
        <v>8208</v>
      </c>
    </row>
    <row r="41" spans="1:2" ht="58" thickBot="1" x14ac:dyDescent="0.25">
      <c r="A41" s="46" t="s">
        <v>8172</v>
      </c>
      <c r="B41" s="48" t="s">
        <v>8173</v>
      </c>
    </row>
    <row r="42" spans="1:2" ht="39" thickBot="1" x14ac:dyDescent="0.25">
      <c r="A42" s="46" t="s">
        <v>8174</v>
      </c>
      <c r="B42" s="47" t="s">
        <v>8175</v>
      </c>
    </row>
    <row r="43" spans="1:2" ht="39" thickBot="1" x14ac:dyDescent="0.25">
      <c r="A43" s="46" t="s">
        <v>8176</v>
      </c>
      <c r="B43" s="47" t="s">
        <v>8209</v>
      </c>
    </row>
    <row r="44" spans="1:2" ht="58" thickBot="1" x14ac:dyDescent="0.25">
      <c r="A44" s="46" t="s">
        <v>2753</v>
      </c>
      <c r="B44" s="48" t="s">
        <v>8177</v>
      </c>
    </row>
    <row r="45" spans="1:2" ht="58" thickBot="1" x14ac:dyDescent="0.25">
      <c r="A45" s="46" t="s">
        <v>8178</v>
      </c>
      <c r="B45" s="48" t="s">
        <v>8179</v>
      </c>
    </row>
    <row r="46" spans="1:2" s="1" customFormat="1" ht="39" thickBot="1" x14ac:dyDescent="0.25">
      <c r="A46" s="53" t="s">
        <v>8252</v>
      </c>
      <c r="B46" s="56" t="s">
        <v>8253</v>
      </c>
    </row>
    <row r="47" spans="1:2" s="1" customFormat="1" ht="39" thickBot="1" x14ac:dyDescent="0.25">
      <c r="A47" s="53" t="s">
        <v>250</v>
      </c>
      <c r="B47" s="56" t="s">
        <v>8239</v>
      </c>
    </row>
    <row r="48" spans="1:2" ht="58" thickBot="1" x14ac:dyDescent="0.25">
      <c r="A48" s="46" t="s">
        <v>8180</v>
      </c>
      <c r="B48" s="47" t="s">
        <v>8210</v>
      </c>
    </row>
    <row r="49" spans="1:2" ht="20" thickBot="1" x14ac:dyDescent="0.25">
      <c r="A49" s="46" t="s">
        <v>8181</v>
      </c>
      <c r="B49" s="47" t="s">
        <v>8182</v>
      </c>
    </row>
    <row r="50" spans="1:2" ht="58" thickBot="1" x14ac:dyDescent="0.25">
      <c r="A50" s="46" t="s">
        <v>8116</v>
      </c>
      <c r="B50" s="48" t="s">
        <v>8117</v>
      </c>
    </row>
    <row r="51" spans="1:2" ht="58" thickBot="1" x14ac:dyDescent="0.25">
      <c r="A51" s="46" t="s">
        <v>8183</v>
      </c>
      <c r="B51" s="47" t="s">
        <v>8211</v>
      </c>
    </row>
    <row r="52" spans="1:2" ht="58" thickBot="1" x14ac:dyDescent="0.25">
      <c r="A52" s="46" t="s">
        <v>8184</v>
      </c>
      <c r="B52" s="48" t="s">
        <v>8185</v>
      </c>
    </row>
    <row r="53" spans="1:2" ht="20" thickBot="1" x14ac:dyDescent="0.25">
      <c r="A53" s="46" t="s">
        <v>8186</v>
      </c>
      <c r="B53" s="47" t="s">
        <v>8187</v>
      </c>
    </row>
    <row r="54" spans="1:2" ht="77" thickBot="1" x14ac:dyDescent="0.25">
      <c r="A54" s="46" t="s">
        <v>8188</v>
      </c>
      <c r="B54" s="48" t="s">
        <v>8189</v>
      </c>
    </row>
  </sheetData>
  <mergeCells count="2">
    <mergeCell ref="A38:A39"/>
    <mergeCell ref="A1:B1"/>
  </mergeCells>
  <phoneticPr fontId="27" type="noConversion"/>
  <hyperlinks>
    <hyperlink ref="B9" r:id="rId1"/>
    <hyperlink ref="B10" r:id="rId2"/>
    <hyperlink ref="B13" r:id="rId3"/>
    <hyperlink ref="B15" r:id="rId4"/>
    <hyperlink ref="B16" r:id="rId5"/>
    <hyperlink ref="B21" r:id="rId6"/>
    <hyperlink ref="B22" r:id="rId7"/>
    <hyperlink ref="B27" r:id="rId8"/>
    <hyperlink ref="B32" r:id="rId9"/>
    <hyperlink ref="B34" r:id="rId10"/>
    <hyperlink ref="B36" r:id="rId11"/>
    <hyperlink ref="B39" r:id="rId12"/>
    <hyperlink ref="B41" r:id="rId13"/>
    <hyperlink ref="B44" r:id="rId14"/>
    <hyperlink ref="B45" r:id="rId15"/>
    <hyperlink ref="B50" r:id="rId16"/>
    <hyperlink ref="B52" r:id="rId17"/>
    <hyperlink ref="B54" r:id="rId18"/>
    <hyperlink ref="B7" r:id="rId19"/>
    <hyperlink ref="B33" r:id="rId20"/>
  </hyperlinks>
  <pageMargins left="0.70000000000000007" right="0.70000000000000007" top="0.75000000000000011" bottom="0.75000000000000011" header="0.30000000000000004" footer="0.30000000000000004"/>
  <pageSetup paperSize="5" scale="75"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Introductory Note</vt:lpstr>
      <vt:lpstr>Summary Charts</vt:lpstr>
      <vt:lpstr>Seekers</vt:lpstr>
      <vt:lpstr>Summary Charts Rough work</vt:lpstr>
      <vt:lpstr>Abbreviations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cp:lastPrinted>2017-05-30T18:53:43Z</cp:lastPrinted>
  <dcterms:created xsi:type="dcterms:W3CDTF">2014-05-30T15:27:25Z</dcterms:created>
  <dcterms:modified xsi:type="dcterms:W3CDTF">2017-05-30T23:43:33Z</dcterms:modified>
  <cp:category/>
</cp:coreProperties>
</file>