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saraordonselli/Documents/Masters/THESIS/Submission/"/>
    </mc:Choice>
  </mc:AlternateContent>
  <xr:revisionPtr revIDLastSave="0" documentId="13_ncr:1_{CBBE40F4-8E2E-2840-AD2B-E1CB2C0AC86D}" xr6:coauthVersionLast="47" xr6:coauthVersionMax="47" xr10:uidLastSave="{00000000-0000-0000-0000-000000000000}"/>
  <bookViews>
    <workbookView xWindow="0" yWindow="500" windowWidth="28800" windowHeight="17500" tabRatio="969" activeTab="1" xr2:uid="{00000000-000D-0000-FFFF-FFFF00000000}"/>
  </bookViews>
  <sheets>
    <sheet name="ABS Recycling with CB removal" sheetId="48" r:id="rId1"/>
    <sheet name="EE CO2e solvents+processes" sheetId="41" r:id="rId2"/>
    <sheet name="EE CO2e" sheetId="20" r:id="rId3"/>
    <sheet name="Charts" sheetId="49" r:id="rId4"/>
  </sheets>
  <definedNames>
    <definedName name="_xlcn.WorksheetConnection_CopyofREMADEdraftcalculator2.xlsxTable1" hidden="1">techstage</definedName>
    <definedName name="_xlcn.WorksheetConnection_CopyofREMADEdraftcalculator2.xlsxTable2" hidden="1">SystemBoundary</definedName>
    <definedName name="Butyl_Rubber_Synthetics">#REF!</definedName>
    <definedName name="computer_average">#REF!</definedName>
    <definedName name="Cotton">#REF!</definedName>
    <definedName name="CRT">#REF!</definedName>
    <definedName name="CRT_glass">#REF!</definedName>
    <definedName name="E_waste_lead">#REF!</definedName>
    <definedName name="Eglass_Fiber">#REF!</definedName>
    <definedName name="Electronics">#REF!</definedName>
    <definedName name="Fibers">#REF!</definedName>
    <definedName name="HDPE">#REF!</definedName>
    <definedName name="LDPE">#REF!</definedName>
    <definedName name="Metals">#REF!</definedName>
    <definedName name="mobile_phone">#REF!</definedName>
    <definedName name="Nat_Rubber">#REF!</definedName>
    <definedName name="Paper_Cardboard">#REF!</definedName>
    <definedName name="PE">#REF!</definedName>
    <definedName name="PES">#REF!</definedName>
    <definedName name="PET">#REF!</definedName>
    <definedName name="Phenolics">#REF!</definedName>
    <definedName name="Polyamide_Nylon">#REF!</definedName>
    <definedName name="Polymers">#REF!</definedName>
    <definedName name="PP">#REF!</definedName>
    <definedName name="PS">#REF!</definedName>
    <definedName name="PUR">#REF!</definedName>
    <definedName name="PVC">#REF!</definedName>
  </definedNames>
  <calcPr calcId="191028"/>
  <extLst>
    <ext xmlns:x15="http://schemas.microsoft.com/office/spreadsheetml/2010/11/main" uri="{FCE2AD5D-F65C-4FA6-A056-5C36A1767C68}">
      <x15:dataModel>
        <x15:modelTables>
          <x15:modelTable id="Table2" name="Table2" connection="WorksheetConnection_Copy of REMADE draft calculator2.xlsx!Table2"/>
          <x15:modelTable id="Table1" name="Table1" connection="WorksheetConnection_Copy of REMADE draft calculator2.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0" i="48" l="1"/>
  <c r="F113" i="48" l="1"/>
  <c r="F62" i="48"/>
  <c r="F33" i="48"/>
  <c r="F44" i="48" l="1"/>
  <c r="F43" i="48"/>
  <c r="F42" i="48"/>
  <c r="F51" i="48" l="1"/>
  <c r="F55" i="48"/>
  <c r="F112" i="48"/>
  <c r="F108" i="48"/>
  <c r="F106" i="48"/>
  <c r="F104" i="48"/>
  <c r="F121" i="48" s="1"/>
  <c r="F98" i="48"/>
  <c r="F95" i="48"/>
  <c r="F99" i="48" s="1"/>
  <c r="F102" i="48" s="1"/>
  <c r="F120" i="48" s="1"/>
  <c r="F85" i="48"/>
  <c r="F82" i="48"/>
  <c r="F86" i="48" s="1"/>
  <c r="F90" i="48" s="1"/>
  <c r="F119" i="48" s="1"/>
  <c r="F77" i="48"/>
  <c r="F118" i="48" s="1"/>
  <c r="F64" i="48"/>
  <c r="F47" i="48"/>
  <c r="E40" i="48"/>
  <c r="F41" i="48" s="1"/>
  <c r="F35" i="48"/>
  <c r="F24" i="48"/>
  <c r="F22" i="48"/>
  <c r="F20" i="48"/>
  <c r="F18" i="48"/>
  <c r="F16" i="48"/>
  <c r="F14" i="48"/>
  <c r="F12" i="48"/>
  <c r="F8" i="48"/>
  <c r="F115" i="48" s="1"/>
  <c r="F25" i="48" l="1"/>
  <c r="F116" i="48" s="1"/>
  <c r="F122" i="48"/>
  <c r="F65" i="48"/>
  <c r="F117" i="48" s="1"/>
  <c r="F123" i="48" s="1"/>
  <c r="F124" i="48" s="1"/>
  <c r="D34" i="41" l="1"/>
  <c r="D27" i="41" l="1"/>
  <c r="D29" i="41" l="1"/>
  <c r="D30" i="41"/>
  <c r="D31" i="41"/>
  <c r="D32" i="41"/>
  <c r="D33" i="41"/>
  <c r="D28"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Riise</author>
  </authors>
  <commentList>
    <comment ref="D33" authorId="0" shapeId="0" xr:uid="{DB981A60-C93B-A147-B2F7-E47899B15598}">
      <text>
        <r>
          <rPr>
            <b/>
            <sz val="9"/>
            <color rgb="FF000000"/>
            <rFont val="Tahoma"/>
            <family val="2"/>
          </rPr>
          <t>Brian Riise:</t>
        </r>
        <r>
          <rPr>
            <sz val="9"/>
            <color rgb="FF000000"/>
            <rFont val="Tahoma"/>
            <family val="2"/>
          </rPr>
          <t xml:space="preserve">
</t>
        </r>
        <r>
          <rPr>
            <sz val="9"/>
            <color rgb="FF000000"/>
            <rFont val="Tahoma"/>
            <family val="2"/>
          </rPr>
          <t>We are ignoring any heat losses here and elsewhere.</t>
        </r>
      </text>
    </comment>
    <comment ref="D62" authorId="0" shapeId="0" xr:uid="{BB9DC4DE-54B4-0542-97C5-11BA9F618E48}">
      <text>
        <r>
          <rPr>
            <b/>
            <sz val="9"/>
            <color rgb="FF000000"/>
            <rFont val="Tahoma"/>
            <family val="2"/>
          </rPr>
          <t>Brian Riise:</t>
        </r>
        <r>
          <rPr>
            <sz val="9"/>
            <color rgb="FF000000"/>
            <rFont val="Tahoma"/>
            <family val="2"/>
          </rPr>
          <t xml:space="preserve">
</t>
        </r>
        <r>
          <rPr>
            <sz val="9"/>
            <color rgb="FF000000"/>
            <rFont val="Tahoma"/>
            <family val="2"/>
          </rPr>
          <t>We are ignoring any heat losses here and elsewhere.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 Riise</author>
  </authors>
  <commentList>
    <comment ref="C15" authorId="0" shapeId="0" xr:uid="{1816A1B5-D649-4840-88EC-34C815887BFD}">
      <text>
        <r>
          <rPr>
            <b/>
            <sz val="9"/>
            <color indexed="81"/>
            <rFont val="Tahoma"/>
            <family val="2"/>
          </rPr>
          <t>Brian Riise:</t>
        </r>
        <r>
          <rPr>
            <sz val="9"/>
            <color indexed="81"/>
            <rFont val="Tahoma"/>
            <family val="2"/>
          </rPr>
          <t xml:space="preserve">
need source</t>
        </r>
      </text>
    </comment>
    <comment ref="D15" authorId="0" shapeId="0" xr:uid="{8324368F-BEA3-4CF0-BA90-F9E5825A0F24}">
      <text>
        <r>
          <rPr>
            <b/>
            <sz val="9"/>
            <color rgb="FF000000"/>
            <rFont val="Tahoma"/>
            <family val="2"/>
          </rPr>
          <t>Brian Riise:</t>
        </r>
        <r>
          <rPr>
            <sz val="9"/>
            <color rgb="FF000000"/>
            <rFont val="Tahoma"/>
            <family val="2"/>
          </rPr>
          <t xml:space="preserve">
</t>
        </r>
        <r>
          <rPr>
            <sz val="9"/>
            <color rgb="FF000000"/>
            <rFont val="Tahoma"/>
            <family val="2"/>
          </rPr>
          <t>need source</t>
        </r>
      </text>
    </comment>
    <comment ref="C16" authorId="0" shapeId="0" xr:uid="{24A48019-035B-462D-A4F8-725B3E33BA4B}">
      <text>
        <r>
          <rPr>
            <b/>
            <sz val="9"/>
            <color indexed="81"/>
            <rFont val="Tahoma"/>
            <family val="2"/>
          </rPr>
          <t>Brian Riise:</t>
        </r>
        <r>
          <rPr>
            <sz val="9"/>
            <color indexed="81"/>
            <rFont val="Tahoma"/>
            <family val="2"/>
          </rPr>
          <t xml:space="preserve">
need source</t>
        </r>
      </text>
    </comment>
    <comment ref="D16" authorId="0" shapeId="0" xr:uid="{7292569E-4E1A-4131-BB12-FF7DDC8492D3}">
      <text>
        <r>
          <rPr>
            <b/>
            <sz val="9"/>
            <color rgb="FF000000"/>
            <rFont val="Tahoma"/>
            <family val="2"/>
          </rPr>
          <t>Brian Riise:</t>
        </r>
        <r>
          <rPr>
            <sz val="9"/>
            <color rgb="FF000000"/>
            <rFont val="Tahoma"/>
            <family val="2"/>
          </rPr>
          <t xml:space="preserve">
</t>
        </r>
        <r>
          <rPr>
            <sz val="9"/>
            <color rgb="FF000000"/>
            <rFont val="Tahoma"/>
            <family val="2"/>
          </rPr>
          <t>need source</t>
        </r>
      </text>
    </comment>
    <comment ref="C17" authorId="0" shapeId="0" xr:uid="{60BE66C6-FB4A-4967-8B1F-2F7E49CB31F3}">
      <text>
        <r>
          <rPr>
            <b/>
            <sz val="9"/>
            <color indexed="81"/>
            <rFont val="Tahoma"/>
            <family val="2"/>
          </rPr>
          <t>Brian Riise:</t>
        </r>
        <r>
          <rPr>
            <sz val="9"/>
            <color indexed="81"/>
            <rFont val="Tahoma"/>
            <family val="2"/>
          </rPr>
          <t xml:space="preserve">
need source</t>
        </r>
      </text>
    </comment>
    <comment ref="D17" authorId="0" shapeId="0" xr:uid="{CDC81CA9-B182-41D1-A6DD-F6D012489859}">
      <text>
        <r>
          <rPr>
            <b/>
            <sz val="9"/>
            <color rgb="FF000000"/>
            <rFont val="Tahoma"/>
            <family val="2"/>
          </rPr>
          <t>Brian Riise:</t>
        </r>
        <r>
          <rPr>
            <sz val="9"/>
            <color rgb="FF000000"/>
            <rFont val="Tahoma"/>
            <family val="2"/>
          </rPr>
          <t xml:space="preserve">
</t>
        </r>
        <r>
          <rPr>
            <sz val="9"/>
            <color rgb="FF000000"/>
            <rFont val="Tahoma"/>
            <family val="2"/>
          </rPr>
          <t>need source</t>
        </r>
      </text>
    </comment>
    <comment ref="C26" authorId="0" shapeId="0" xr:uid="{E3A583EC-D77E-4954-8BB1-79D19E597676}">
      <text>
        <r>
          <rPr>
            <b/>
            <sz val="9"/>
            <color rgb="FF000000"/>
            <rFont val="Tahoma"/>
            <family val="2"/>
          </rPr>
          <t>Brian Riise:</t>
        </r>
        <r>
          <rPr>
            <sz val="9"/>
            <color rgb="FF000000"/>
            <rFont val="Tahoma"/>
            <family val="2"/>
          </rPr>
          <t xml:space="preserve">
</t>
        </r>
        <r>
          <rPr>
            <sz val="9"/>
            <color rgb="FF000000"/>
            <rFont val="Tahoma"/>
            <family val="2"/>
          </rPr>
          <t>Electricity energy is divided by 0.3, which is the national average efficiency to convert heat to electricity.</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Copy of REMADE draft calculator2.xlsx!Table1" type="102" refreshedVersion="6" minRefreshableVersion="5">
    <extLst>
      <ext xmlns:x15="http://schemas.microsoft.com/office/spreadsheetml/2010/11/main" uri="{DE250136-89BD-433C-8126-D09CA5730AF9}">
        <x15:connection id="Table1">
          <x15:rangePr sourceName="_xlcn.WorksheetConnection_CopyofREMADEdraftcalculator2.xlsxTable1"/>
        </x15:connection>
      </ext>
    </extLst>
  </connection>
  <connection id="3" xr16:uid="{00000000-0015-0000-FFFF-FFFF02000000}" name="WorksheetConnection_Copy of REMADE draft calculator2.xlsx!Table2" type="102" refreshedVersion="6" minRefreshableVersion="5">
    <extLst>
      <ext xmlns:x15="http://schemas.microsoft.com/office/spreadsheetml/2010/11/main" uri="{DE250136-89BD-433C-8126-D09CA5730AF9}">
        <x15:connection id="Table2">
          <x15:rangePr sourceName="_xlcn.WorksheetConnection_CopyofREMADEdraftcalculator2.xlsxTable2"/>
        </x15:connection>
      </ext>
    </extLst>
  </connection>
</connections>
</file>

<file path=xl/sharedStrings.xml><?xml version="1.0" encoding="utf-8"?>
<sst xmlns="http://schemas.openxmlformats.org/spreadsheetml/2006/main" count="487" uniqueCount="402">
  <si>
    <t>Suggested Embodied Energy (EE) and CO2 equivalent (CE) Data for Calculator</t>
  </si>
  <si>
    <t>Emb. Energy (MJ/kg)</t>
  </si>
  <si>
    <t>CO2e (kg/kg)</t>
  </si>
  <si>
    <t>Data Source(s)</t>
  </si>
  <si>
    <t>Material</t>
  </si>
  <si>
    <t>Primary (virgin)</t>
  </si>
  <si>
    <t>Secondary (mechanically recycled)</t>
  </si>
  <si>
    <t>Low Carbon steel</t>
  </si>
  <si>
    <t>Ashby (mid-point)</t>
  </si>
  <si>
    <t>Low alloy steel (cranskshafts and tools)</t>
  </si>
  <si>
    <t>Stainless_Steel</t>
  </si>
  <si>
    <t>Aluminum</t>
  </si>
  <si>
    <t>Copper alloys</t>
  </si>
  <si>
    <t>Nickel-Chromium alloy</t>
  </si>
  <si>
    <t>Magnesium alloys</t>
  </si>
  <si>
    <t>Gold</t>
  </si>
  <si>
    <t>Platinum</t>
  </si>
  <si>
    <t>Ashby (mid-point) for primary, Simapro for secondary</t>
  </si>
  <si>
    <t>Silver</t>
  </si>
  <si>
    <t>Titanium alloy</t>
  </si>
  <si>
    <t>Paper_Cardboard</t>
  </si>
  <si>
    <t>Eglass_Fiber</t>
  </si>
  <si>
    <t>Cotton</t>
  </si>
  <si>
    <t>PP</t>
  </si>
  <si>
    <t>PVC</t>
  </si>
  <si>
    <t>PS</t>
  </si>
  <si>
    <t>PET</t>
  </si>
  <si>
    <t>PUR foam</t>
  </si>
  <si>
    <t>Polyamide_Nylon</t>
  </si>
  <si>
    <t>Ethylene Vinyl Acetate (EVA)</t>
  </si>
  <si>
    <t>Nat_Rubber</t>
  </si>
  <si>
    <t>Butyl_Rubber_Synthetics</t>
  </si>
  <si>
    <t>ABS</t>
  </si>
  <si>
    <t>Polycarbonate</t>
  </si>
  <si>
    <t>References:</t>
  </si>
  <si>
    <t>Ashby, MF, Materials and the Environment : Eco-Informed Material Choice, 2nd Edition, 2013.</t>
  </si>
  <si>
    <t>Simapro, https://simapro.com/ .  Data accessed November 2019.</t>
  </si>
  <si>
    <t>Useful Data for Calculating Embodied Energy and CO2 equivalent Emissions for Solvent-based and Chemical Recycling Processes</t>
  </si>
  <si>
    <t>Embodied Energy (EE), CO2 equivalent (CE) and Thermal Data (source:  Perry's Chemical Engineering Handbook) for Solvents</t>
  </si>
  <si>
    <t>Solvent/ Monomer</t>
  </si>
  <si>
    <t>Emb. Energy (MJ/kg) (from Simapro except as noted)</t>
  </si>
  <si>
    <t>CO2e (kg/kg) (from Simapro except as noted)</t>
  </si>
  <si>
    <r>
      <t>ΔH</t>
    </r>
    <r>
      <rPr>
        <b/>
        <vertAlign val="subscript"/>
        <sz val="16"/>
        <color rgb="FF000000"/>
        <rFont val="Calibri"/>
        <family val="2"/>
      </rPr>
      <t>vap</t>
    </r>
    <r>
      <rPr>
        <b/>
        <sz val="16"/>
        <color rgb="FF000000"/>
        <rFont val="Calibri"/>
        <family val="2"/>
      </rPr>
      <t xml:space="preserve"> (kJ/kg)</t>
    </r>
  </si>
  <si>
    <r>
      <t>C</t>
    </r>
    <r>
      <rPr>
        <b/>
        <vertAlign val="subscript"/>
        <sz val="16"/>
        <color rgb="FF000000"/>
        <rFont val="Calibri"/>
        <family val="2"/>
      </rPr>
      <t>p</t>
    </r>
    <r>
      <rPr>
        <b/>
        <sz val="16"/>
        <color rgb="FF000000"/>
        <rFont val="Calibri"/>
        <family val="2"/>
      </rPr>
      <t xml:space="preserve"> (kJ/kg-K)</t>
    </r>
  </si>
  <si>
    <r>
      <t>T</t>
    </r>
    <r>
      <rPr>
        <b/>
        <vertAlign val="subscript"/>
        <sz val="16"/>
        <color rgb="FF000000"/>
        <rFont val="Calibri"/>
        <family val="2"/>
      </rPr>
      <t>boiling</t>
    </r>
    <r>
      <rPr>
        <b/>
        <sz val="16"/>
        <color rgb="FF000000"/>
        <rFont val="Calibri"/>
        <family val="2"/>
      </rPr>
      <t xml:space="preserve"> (˚C)</t>
    </r>
  </si>
  <si>
    <r>
      <t>Energy to go from ambient  (293K) to T</t>
    </r>
    <r>
      <rPr>
        <b/>
        <vertAlign val="subscript"/>
        <sz val="16"/>
        <color rgb="FF000000"/>
        <rFont val="Calibri"/>
        <family val="2"/>
      </rPr>
      <t>boiling</t>
    </r>
    <r>
      <rPr>
        <b/>
        <sz val="16"/>
        <color rgb="FF000000"/>
        <rFont val="Calibri"/>
        <family val="2"/>
      </rPr>
      <t>, q=mC</t>
    </r>
    <r>
      <rPr>
        <b/>
        <vertAlign val="subscript"/>
        <sz val="16"/>
        <color rgb="FF000000"/>
        <rFont val="Calibri"/>
        <family val="2"/>
      </rPr>
      <t>p</t>
    </r>
    <r>
      <rPr>
        <b/>
        <sz val="16"/>
        <color rgb="FF000000"/>
        <rFont val="Calibri"/>
        <family val="2"/>
      </rPr>
      <t>ΔT (kJ/kg)</t>
    </r>
  </si>
  <si>
    <t xml:space="preserve">Ethylene </t>
  </si>
  <si>
    <t>n/a</t>
  </si>
  <si>
    <t xml:space="preserve">Ethylene Glycol </t>
  </si>
  <si>
    <t xml:space="preserve">Propylene </t>
  </si>
  <si>
    <t xml:space="preserve">Acetone </t>
  </si>
  <si>
    <t xml:space="preserve">Toluene </t>
  </si>
  <si>
    <t xml:space="preserve">Xylene </t>
  </si>
  <si>
    <t xml:space="preserve">Methanol </t>
  </si>
  <si>
    <t>Styrene</t>
  </si>
  <si>
    <t>Ethanol</t>
  </si>
  <si>
    <t>Methyl Ethyl Ketone (MEK)</t>
  </si>
  <si>
    <t>Process Energies of Interest for Mechanical Recycling</t>
  </si>
  <si>
    <t>All values for energy below (except extrusion and solid stating) are electrical energy x 3 to consider national average base energy to electricty conversion.  See https://www.eia.gov/todayinenergy/detail.php?id=41193</t>
  </si>
  <si>
    <t>CO2e is estimated using a typical relation of 20 MJ per kg of CO2e</t>
  </si>
  <si>
    <t>Process</t>
  </si>
  <si>
    <t>Energy (MJ/kg of material)</t>
  </si>
  <si>
    <t>Comments</t>
  </si>
  <si>
    <t>Collection</t>
  </si>
  <si>
    <t>Typically this is a small fraction of energy compared with a total of all the other processes</t>
  </si>
  <si>
    <t>Size Reduction step</t>
  </si>
  <si>
    <t>Estimate based on 50 kW for shredder or granulator with 1 MT/hr feed capacity. (50 kW-hr/MT==&gt;0.18MJ/kg)</t>
  </si>
  <si>
    <t>Each conveying to step</t>
  </si>
  <si>
    <t>Rough estimate for simple conveying such as pneumatic conveyor or conveyors</t>
  </si>
  <si>
    <t>Screening or magnet steps</t>
  </si>
  <si>
    <t>Rough estimate for simple dry sorting steps</t>
  </si>
  <si>
    <t>Air separation cleaning</t>
  </si>
  <si>
    <t>Rough estimate for air separation</t>
  </si>
  <si>
    <t>Wet density separations or cleaning + drying</t>
  </si>
  <si>
    <t>Estimate based on 50 kW for 2 MT/hr  ==&gt;0.09 MJ/kg</t>
  </si>
  <si>
    <t>Optical Sorting step</t>
  </si>
  <si>
    <t>Rough estimate for optical sorting step</t>
  </si>
  <si>
    <t>Extrusion</t>
  </si>
  <si>
    <t>Average energy value for extrusion of materials from Ashby, 2013.</t>
  </si>
  <si>
    <t>Section</t>
  </si>
  <si>
    <t>Line</t>
  </si>
  <si>
    <r>
      <t xml:space="preserve">Question for consideration or </t>
    </r>
    <r>
      <rPr>
        <b/>
        <i/>
        <sz val="10"/>
        <rFont val="Arial"/>
        <family val="2"/>
      </rPr>
      <t>Result</t>
    </r>
  </si>
  <si>
    <t>Entry</t>
  </si>
  <si>
    <t>Result (MJ/kg of product)</t>
  </si>
  <si>
    <t>Notes</t>
  </si>
  <si>
    <t>1:  Collection</t>
  </si>
  <si>
    <t>1-1</t>
  </si>
  <si>
    <t>How many kg of waste material must be collected to ultimately recover 1 kg of the product polymer?  If the product is one of several products recovered from the mixture (including by other means), you can estimate an overall product yield of the mix and calculate this entry based on that yield (i.e. the inverse of the yield).  The number must be greater than 1, and should most likely between 1.2 and 1.5.  After entering the number, proceed to Section 2.</t>
  </si>
  <si>
    <t>1-2</t>
  </si>
  <si>
    <t>Collection energy</t>
  </si>
  <si>
    <t>2:  Sorting and Material Preparation</t>
  </si>
  <si>
    <t>2-1</t>
  </si>
  <si>
    <t>2-2</t>
  </si>
  <si>
    <t>How many mechanical conveying steps are involved to prepare the material for chemical processing or extrusion (in the case of mechanical recycling)?  The number should be at least 2 greater than the sum of entries in Lines 2-4, 2-6, 2-8, 2-10 and 2-12.  Enter the number at right, which is the multiplier for number of conveyors.  Proceed to Line 2-4.</t>
  </si>
  <si>
    <t>2-3</t>
  </si>
  <si>
    <t>Energy for material conveying</t>
  </si>
  <si>
    <t>2-4</t>
  </si>
  <si>
    <t>How many size reduction steps?  The number is typically 2 if reducing from large objects to flakes, but can be 1 if feed to the chemical process is larger than about 20 mm.  Proceed to Line 2-6.</t>
  </si>
  <si>
    <t>2-5</t>
  </si>
  <si>
    <t>Energy for Size Reduction</t>
  </si>
  <si>
    <t>2-6</t>
  </si>
  <si>
    <t>How many total steps involve screening, magnets or eddy current separators to prepare the material for chemical recycling?  After entering the number, proceed to Line 2-8.</t>
  </si>
  <si>
    <t>2-7</t>
  </si>
  <si>
    <t>Energy for screening, magnets or eddy current separators</t>
  </si>
  <si>
    <t>2-8</t>
  </si>
  <si>
    <t>How many total steps involve air separations or dry cleaning?  After entering the number, proceed to Line 2-10.</t>
  </si>
  <si>
    <t>2-9</t>
  </si>
  <si>
    <t>Energy for air separations or dry cleaning</t>
  </si>
  <si>
    <t>2-10</t>
  </si>
  <si>
    <t>How many total steps involve wet density separations or cleaning followed by drying?  After entering the number, proceed to Line 2-12.</t>
  </si>
  <si>
    <t>2-11</t>
  </si>
  <si>
    <t>Energy for wet density separations or cleaning followed by drying</t>
  </si>
  <si>
    <t>2-12</t>
  </si>
  <si>
    <t>How many total steps involve optical sorting?  After entering the number, proceed to Line 2-14.</t>
  </si>
  <si>
    <t>2-13</t>
  </si>
  <si>
    <t xml:space="preserve">Energy for optical sorting steps </t>
  </si>
  <si>
    <t>2-14</t>
  </si>
  <si>
    <t xml:space="preserve">Enter energy (MJ per kg of final secondary polymer) for any additional transportation, mechanical recycling or sorting processes not captured thus far in Section 2.  Proceed to the relevant section below for the next processing step (e.g. Section 3 for solvent-based recycling). </t>
  </si>
  <si>
    <t>2-15</t>
  </si>
  <si>
    <t>Energy of other processes</t>
  </si>
  <si>
    <t>2-16</t>
  </si>
  <si>
    <t>Total Energy for Sorting and Material Preparation</t>
  </si>
  <si>
    <t xml:space="preserve">3:  Solvent-based recycling </t>
  </si>
  <si>
    <t>3-1</t>
  </si>
  <si>
    <t>How much solvent is used (on a weight ratio to the final amount of polymer product) to dissolve the polymer?  The ratio should typically be between 5 and 15 to ensure rapid dissolution and to keep energy use reasonable.  Proceed to Line 3-2.</t>
  </si>
  <si>
    <t>3-2</t>
  </si>
  <si>
    <t>Enter the specific heat capacity of the slurry containing polymer and solvent (in units if kJ/kg/K).  You can estimate the slurry specific heat capacity based on the solvent heat capacity.  Several solvents are listed in the "EE CO2 solvents+processes" tab, or you can look up elsewhere or estimate.  Proceed to Line 3-3.</t>
  </si>
  <si>
    <t>3-3</t>
  </si>
  <si>
    <t>Enter the latent heat of vaporization of the solvent (in units if kJ/kg).  Several solvents are listed in the "EE CO2 solvents+processes" tab, or you can look up elsewhere or estimate.  Proceed to Line 3-4.</t>
  </si>
  <si>
    <t>3-4</t>
  </si>
  <si>
    <t>What is the expected dissolution temperature in degrees C?  Proceed to Line 3-5.</t>
  </si>
  <si>
    <t>3-5</t>
  </si>
  <si>
    <t>What fraction of the targeted polymer will be recovered after dissolution and reprecipitation?  Proceed to Line 3-6.</t>
  </si>
  <si>
    <t>3-6</t>
  </si>
  <si>
    <t>3-7</t>
  </si>
  <si>
    <r>
      <t>Energy input to heat up slurry (from 20</t>
    </r>
    <r>
      <rPr>
        <sz val="10"/>
        <rFont val="Calibri"/>
        <family val="2"/>
      </rPr>
      <t>˚</t>
    </r>
    <r>
      <rPr>
        <i/>
        <sz val="10"/>
        <rFont val="Arial"/>
        <family val="2"/>
      </rPr>
      <t>C) for dissolution</t>
    </r>
  </si>
  <si>
    <t>3-8</t>
  </si>
  <si>
    <t>Enter the energy to convey material, slurry and solution, including filtration of insolubles.  Number should be approximately 1 MJ/kg, but enter alternative if available.  Proceed to Line 3-10.</t>
  </si>
  <si>
    <t>3-9</t>
  </si>
  <si>
    <t>Enter the energy to convey material, slurry and solution, including filtration of insolubles</t>
  </si>
  <si>
    <t>3-10</t>
  </si>
  <si>
    <t>How much anti-solvent (in kg per kg of final product) is used to precitatate the polymer?  Number should be much less than the value entered in Line 3-1, but should be non-zero.  Procees to Line 3-11.</t>
  </si>
  <si>
    <t>3-11</t>
  </si>
  <si>
    <t>Enter the latent heat of vaporization of the anti-solvent (in units if kJ/kg).  Several solvents are listed in the "EE CO2 solvents+processes" tab, or you can look up elsewhere or estimate.  Proceed to Line 3-12.</t>
  </si>
  <si>
    <t>3-12</t>
  </si>
  <si>
    <t>What is the boiling point of the solvent in degrees C?  See "EE CO2e solvents+processes" or a suitable reference.  Proceed to Line 3-13.</t>
  </si>
  <si>
    <t>3-13</t>
  </si>
  <si>
    <t>What is the boiling point of the anti-solvent in degrees C?  See "EE CO2e solvents+processes" or a suitable reference.  Proceed to Line 3-19.</t>
  </si>
  <si>
    <t>3-14</t>
  </si>
  <si>
    <t>This is the lower of the two boiling points of the solvent and anti-solvent?</t>
  </si>
  <si>
    <t>3-15</t>
  </si>
  <si>
    <t xml:space="preserve">Energy to heat liquid mixture up to the lower boining point (per kg of polymer product) </t>
  </si>
  <si>
    <t>3-16</t>
  </si>
  <si>
    <t>Energy to boil off solvent (when it is lower boiling) per kg of polymer end product</t>
  </si>
  <si>
    <t>3-17</t>
  </si>
  <si>
    <t>Energy to boil off anti-solvent (when it is lower boiling) per kg of polymer end product</t>
  </si>
  <si>
    <t>3-18</t>
  </si>
  <si>
    <r>
      <t>Energy to remove liquid from precipitated polymer.  This assumes 1 part liquid per part solid, heating the solid/liquid from 20</t>
    </r>
    <r>
      <rPr>
        <i/>
        <sz val="10"/>
        <rFont val="Calibri"/>
        <family val="2"/>
      </rPr>
      <t>˚</t>
    </r>
    <r>
      <rPr>
        <i/>
        <sz val="10"/>
        <rFont val="Arial"/>
        <family val="2"/>
      </rPr>
      <t>C to the boiling point of the solvent, and vaporizing the solvent.</t>
    </r>
  </si>
  <si>
    <t>3-19</t>
  </si>
  <si>
    <t>How much energy is required (per kg of solvent) to clean up and purify the solvent after separation from the polymer and the anti-solvent?  Proceed to Line 3-20.</t>
  </si>
  <si>
    <t>3-20</t>
  </si>
  <si>
    <t>How much energy is required (per kg of ant-solvent) to clean up and purify the anti-solvent after separation from the polymer and the asolvent?  Proceed to Line 3-22.</t>
  </si>
  <si>
    <t>3-21</t>
  </si>
  <si>
    <t>Energy to treat solvent and anti-solvent (per kg of polymer end product)</t>
  </si>
  <si>
    <t>3-22</t>
  </si>
  <si>
    <t>What % of the solvent is lost in each batch run?  Use 1% as a default unless there are better numbers.  Proceed to Line 3-23.</t>
  </si>
  <si>
    <t>3-23</t>
  </si>
  <si>
    <t>What is the embodied energy of the solvent?  See "EE CO2e solvents+processes" or suitable reference.  Proceed to Line 3-24.</t>
  </si>
  <si>
    <t>3-24</t>
  </si>
  <si>
    <t>How much energy is required to treat the solvent (per kg of solvent that is lost)? Proceed to Line 3-26.</t>
  </si>
  <si>
    <t>3-25</t>
  </si>
  <si>
    <t>Embodied energy consumption due to solvent use</t>
  </si>
  <si>
    <t>3-26</t>
  </si>
  <si>
    <t>What % of the anti-solvent is lost in each batch run?  Use 1% as a default unless there are better numbers.  Proceed to Line 3-27.</t>
  </si>
  <si>
    <t>3-27</t>
  </si>
  <si>
    <t>What is the embodied energy of the anti-solvent?  See "EE CO2e solvents+processes" or suitable reference.  Proceed to Line 3-28.</t>
  </si>
  <si>
    <t>3-28</t>
  </si>
  <si>
    <t>How much energy is required to treat the anti-solvent (per kg of solvent that is lost)? Proceed to Line 3-30</t>
  </si>
  <si>
    <t>3-29</t>
  </si>
  <si>
    <t>3-30</t>
  </si>
  <si>
    <t xml:space="preserve">Enter energy (MJ per kg of final secondary polymer) for any additional processes related to Section 3.  Proceed to Section 8. </t>
  </si>
  <si>
    <t>3-31</t>
  </si>
  <si>
    <t>Energy of other processes in solvent-based recycling</t>
  </si>
  <si>
    <t>3-32</t>
  </si>
  <si>
    <t>Total Energy for Solvent-based Recycling Processes</t>
  </si>
  <si>
    <t>4:  PET Chemical Recycling back to PET</t>
  </si>
  <si>
    <t>4-1</t>
  </si>
  <si>
    <t>Is this process being used?  If "Yes" enter "1" and proceed to Line 4-2.  If "No" enter "0".</t>
  </si>
  <si>
    <t>4-2</t>
  </si>
  <si>
    <t>Enter the energy to depolymerize PET (in MJ/kg of PET product)?  This could include heating and maintaining at desired temperature, for example.  Proceed to Line 4-3.</t>
  </si>
  <si>
    <t>4-3</t>
  </si>
  <si>
    <t>Enter the energy (in MJ/kg of PET product) to convey material, slurry and solution, including filtration of insolubles.  Number should be approximately 1 MJ/kg, but enter alternative if available. Proceed to Line 4-4.</t>
  </si>
  <si>
    <t>4-4</t>
  </si>
  <si>
    <t>Enter the energy (in MJ/kg of PET product) to separate monomers from other process liquids.  This could include processes such as centrifugation, extraction, devolatilization or others, so BRIEFLY describe the process in the "Notes" column.  Proceed to Line 4-5.</t>
  </si>
  <si>
    <t>4-5</t>
  </si>
  <si>
    <t>Enter the energy (in MJ/kg of PET product) to recover solvents, anti-solvents and catalysts.  This could include electrolysis to recover acids and bases, for example, and it can also include processes to remove contaminants such as soluble additives.  Please BRIEFLY describe the process in the "Notes" column.  Proceed to Line 4-6.</t>
  </si>
  <si>
    <t>4-6</t>
  </si>
  <si>
    <t>Enter the energy input (in MJ/kg of PET product) due to embodied energy of make-up solvents, catalysts and other materials.  Expect 1% losses.  Please BRIEFLY mention the materials and make-up rates in the "Notes" column. Proceed to Line 4-7.</t>
  </si>
  <si>
    <t>4-7</t>
  </si>
  <si>
    <t>Enter the energy input (in MJ/kg of PET product) to treat the lost solvents, catalysts and other materials such that they can be discharged or disposed of properly.  Please BRIEFLY discuss in the "Notes" column. Proceed to Line 4-8.</t>
  </si>
  <si>
    <t>4-8</t>
  </si>
  <si>
    <t>Enter the energy input (in MJ/kg of PET product) to convert the depolymerization product to dry terephthalic acid.  Please mention the steps in the "Notes" column.  Proceed to Line 4-9.</t>
  </si>
  <si>
    <t>4-9</t>
  </si>
  <si>
    <t>Enter the energy input (in MJ/kg of PET product) due to embodied energy of any needed co-monomers, including energy to adequately purify ethylene glycol.  Please discuss BRIEFLY in the "Notes" colum.  Proceed to Line 4-10.</t>
  </si>
  <si>
    <t>4-10</t>
  </si>
  <si>
    <t>Enter the energy (in MJ/kg of PET product) to polymerize PET from terephthalic acid and ethylene glycol monomers.  You may enter 4.4 MJ/kg as an estimate at right (estimated based on PlasticsEurope data), or calculate separately using other sources of data.  Proceed to Section 8.</t>
  </si>
  <si>
    <t>4-11</t>
  </si>
  <si>
    <t>Total Energy for Depolymerization and Repolymerization of PET</t>
  </si>
  <si>
    <t>5:  PS Chemical Recycling (pyrolysis or other)</t>
  </si>
  <si>
    <t>5-1</t>
  </si>
  <si>
    <t>Is this process being used?  If "Yes" enter "1" and proceed to Line 5-2.  If "No" enter "0".</t>
  </si>
  <si>
    <t>5-2</t>
  </si>
  <si>
    <t xml:space="preserve">How many kg of of polystyrene are required to produce 1 kg of secondary polystyrene ?  Number should likely be between 1.1 and 1.5.  Proceed to Line 5-3. </t>
  </si>
  <si>
    <t>5-3</t>
  </si>
  <si>
    <t>Enter pyrolysis temperature in degrees C.  Proceed to Line 5-5.</t>
  </si>
  <si>
    <t>5-4</t>
  </si>
  <si>
    <t>Energy to reach pyrolysis temperature (assuming 2 kJ/kg/K)</t>
  </si>
  <si>
    <t>5-5</t>
  </si>
  <si>
    <t>How much pyrolysis product is used as a heat source for the reaction (per kg of secondary polystyrene produced)?  Proceed to Line 5-6.</t>
  </si>
  <si>
    <t>5-6</t>
  </si>
  <si>
    <t>What is the heat of combustion (in MJ/kg) of the fuel from Line 5-5?  You may assume default value of 40 MJ/kg.  Proceed to Line 5-9.</t>
  </si>
  <si>
    <t>5-7</t>
  </si>
  <si>
    <t>Energy to heat the reactor from recovered gas or other fuels from the pyrolysis of PS</t>
  </si>
  <si>
    <t>5-8</t>
  </si>
  <si>
    <t>Additional energy input required (per kg of secondary PS produced)</t>
  </si>
  <si>
    <t>5-9</t>
  </si>
  <si>
    <t>Energy to treat waste materials from the process (e.g. waste water containing halogens)  per kg of polymer produced.  Describe the treatment process BRIEFLY in the "Notes" column.  Proceed to Line 5-10.</t>
  </si>
  <si>
    <t>5-10</t>
  </si>
  <si>
    <t>Energy to separate and purify styrene monomer (per kg of PS product).  Describe the process BRIEFLY in the "Notes" column.  Proceed to Line 5-11.</t>
  </si>
  <si>
    <t>5-11</t>
  </si>
  <si>
    <t>Energy to convert styrene to PS (in MJ/kg of polymer).  Default is approximately 25 MJ/kg.  Proceed to Section 8.</t>
  </si>
  <si>
    <t>5-12</t>
  </si>
  <si>
    <t>Total Energy for Depolymerization and Repolymerization of PS</t>
  </si>
  <si>
    <t>6:  Pyrolysis to produce PE and/or PP</t>
  </si>
  <si>
    <t>6-1</t>
  </si>
  <si>
    <t>Is this process being used?  If "Yes" enter "1".  If "No" enter "0".  Proceed to Line 6-2.</t>
  </si>
  <si>
    <t>6-2</t>
  </si>
  <si>
    <t xml:space="preserve">How many kg of polyolefins are required to produce 1 kg of secondary polyolefins?  Number should likely be greater than 1.2 but less than 1.5. Proceed to Line 6-3. </t>
  </si>
  <si>
    <t>6-3</t>
  </si>
  <si>
    <t>Enter pyrolysis temperature in degrees C.  Proceed to Line 6-5.</t>
  </si>
  <si>
    <t>6-4</t>
  </si>
  <si>
    <t>6-5</t>
  </si>
  <si>
    <t>How much pyrolysis product is used as a heat source for the reaction (per kg of secondary polyolefins produced)?  Proceed to Line 6-6.</t>
  </si>
  <si>
    <t>6-6</t>
  </si>
  <si>
    <t>What is the heat of combustion (in MJ/kg) of the fuel from Line 6-5?  Assume default value of 40 MJ/kg.  Proceed to Line 6-9.</t>
  </si>
  <si>
    <t>6-7</t>
  </si>
  <si>
    <t>Energy to heat the reactor from recovered gas or other fuels from the pyrolysis  of polyolefins</t>
  </si>
  <si>
    <t>6-8</t>
  </si>
  <si>
    <t>Additional energy input required (per kg of secondary polyolefins produced)</t>
  </si>
  <si>
    <t>6-9</t>
  </si>
  <si>
    <t>Energy to treat waste materials from the process (e.g. waste water containing halogens)  per kg of polymer produced.  Proceed to Line 6-10.</t>
  </si>
  <si>
    <t>6-10</t>
  </si>
  <si>
    <t>Energy to convert oil to polymer (in MJ/kg of polymer).  Default is approximately 30 MJ/kg.  Proceed to Section 8.</t>
  </si>
  <si>
    <t>6-11</t>
  </si>
  <si>
    <t>Energy of pyrolysis of polyolefins and repolymerization</t>
  </si>
  <si>
    <t>7:  Other "chemical recycling"</t>
  </si>
  <si>
    <t>7-1</t>
  </si>
  <si>
    <t>Calculated energy to convert waste polymer to new polymer (other process) (Enter in bright blue cell at right and provide separate sheet for calculations)</t>
  </si>
  <si>
    <t>8:  Extrusion and Compounding</t>
  </si>
  <si>
    <t>8-1</t>
  </si>
  <si>
    <t xml:space="preserve">Conveying energy assuming feed and take-away. </t>
  </si>
  <si>
    <t>8-2</t>
  </si>
  <si>
    <t>A 100% yield is assumed for the extrusion step.  Proceed to Line 8-4.</t>
  </si>
  <si>
    <t>8-3</t>
  </si>
  <si>
    <t>Extrusion energy per kg of polymer</t>
  </si>
  <si>
    <t>8-4</t>
  </si>
  <si>
    <t>Is the process with PET so that solid-stating is used to convert to bottle grade PET?  Is "Yes" enter "1" at right.  Proceed to Line 8-6.</t>
  </si>
  <si>
    <t>8-5</t>
  </si>
  <si>
    <t>Energy for PET solid-stating</t>
  </si>
  <si>
    <t>8-6</t>
  </si>
  <si>
    <t xml:space="preserve">Enter energy (MJ per kg of final secondary polymer) for any additional processes related to Section 8.  Examples could include additional compounding stages, post-drying, etc. beyond the normal processes for extrusion compounding.  Proceed to Section 9. </t>
  </si>
  <si>
    <t>8-7</t>
  </si>
  <si>
    <t>Additional Energy</t>
  </si>
  <si>
    <t>8-8</t>
  </si>
  <si>
    <t>Total Energy for Extrusion and Compounding to produce pellets</t>
  </si>
  <si>
    <t>9:  Results Summary</t>
  </si>
  <si>
    <t>9-1</t>
  </si>
  <si>
    <t>Collection energy (from Line 1-3)</t>
  </si>
  <si>
    <t>9-2</t>
  </si>
  <si>
    <t>Total Energy for Sorting and Material Preparation (from Line 2-17)</t>
  </si>
  <si>
    <t>9-3</t>
  </si>
  <si>
    <t>Total Energy for Solvent-based Recycling Processes (from Line 3-23)</t>
  </si>
  <si>
    <t>9-4</t>
  </si>
  <si>
    <t>Total Energy for Depolymerization and Repolymerization of PET (from Line 4-9)</t>
  </si>
  <si>
    <t>9-5</t>
  </si>
  <si>
    <t>Total Energy for Depolymerization and Repolymerization of PS (from Line 5-7)</t>
  </si>
  <si>
    <t>9-6</t>
  </si>
  <si>
    <t>Energy of pyrolysis of polyolefins and repolymerization (from Line 6-6)</t>
  </si>
  <si>
    <t>9-7</t>
  </si>
  <si>
    <t>Calculated energy to convert waste polymer to new polymer (other chemical recycling process) (from Line 7-1)</t>
  </si>
  <si>
    <t>9-8</t>
  </si>
  <si>
    <t>Total Energy for Extrusion and Compounding to produce pellets (from Line 8-8)</t>
  </si>
  <si>
    <t>9-9</t>
  </si>
  <si>
    <t>Total Process Energy to Produce Pellets from Waste Stream</t>
  </si>
  <si>
    <t>Use this in the "Calculator" tab.</t>
  </si>
  <si>
    <t>9-10</t>
  </si>
  <si>
    <t>Calculated CO2e (divide Energy by 20 for an estimate)</t>
  </si>
  <si>
    <t xml:space="preserve">Does the collected material need processing such as size reduction, sorting, removal of contamination to prepare it for downstream processes?  If "Yes", enter "1" at right and proceed to Line 2-2.  If "No", enter "0" and proceed to the relevant section below for the next processing step (e.g. Section 3 for solvent-based recycling). </t>
  </si>
  <si>
    <t>If the heating source for boiling off solvents is using natural gas, enter "1" at right.  If heating uses electricity, enter "0.3".  Proceed to Line 3-8.</t>
  </si>
  <si>
    <t>CPU</t>
  </si>
  <si>
    <t>LCD</t>
  </si>
  <si>
    <t>notebook</t>
  </si>
  <si>
    <t>Iron_Steel</t>
  </si>
  <si>
    <t>Nickel</t>
  </si>
  <si>
    <t>LDPE</t>
  </si>
  <si>
    <t>HDPE</t>
  </si>
  <si>
    <t>PE</t>
  </si>
  <si>
    <t>PES (polysulfone)</t>
  </si>
  <si>
    <t>PUR (polyurethane)</t>
  </si>
  <si>
    <t>Phenolics</t>
  </si>
  <si>
    <t>CRT</t>
  </si>
  <si>
    <t>computer_average</t>
  </si>
  <si>
    <t>mobile_phone</t>
  </si>
  <si>
    <t>CRT_glass</t>
  </si>
  <si>
    <t>E_waste_copper</t>
  </si>
  <si>
    <t>E_waste_lead</t>
  </si>
  <si>
    <t>Printed circuit board</t>
  </si>
  <si>
    <t>Cast Iron</t>
  </si>
  <si>
    <t>Zinc alloys</t>
  </si>
  <si>
    <t>Lead alloys</t>
  </si>
  <si>
    <t>Nickel-based superalloys</t>
  </si>
  <si>
    <t>4,3</t>
  </si>
  <si>
    <t>Polyactide (PLA)</t>
  </si>
  <si>
    <t>Polyester</t>
  </si>
  <si>
    <t>Palladium</t>
  </si>
  <si>
    <t>Rhodium</t>
  </si>
  <si>
    <t>Iridium</t>
  </si>
  <si>
    <t>Desktop computer, without screen</t>
  </si>
  <si>
    <t>Systems (unit as specified)</t>
  </si>
  <si>
    <t>Laptop Computer</t>
  </si>
  <si>
    <t>Small electronic devices (per kg)</t>
  </si>
  <si>
    <r>
      <t>LCD displays (per m</t>
    </r>
    <r>
      <rPr>
        <vertAlign val="superscript"/>
        <sz val="12"/>
        <color theme="1"/>
        <rFont val="Arial"/>
        <family val="2"/>
      </rPr>
      <t>2</t>
    </r>
    <r>
      <rPr>
        <sz val="12"/>
        <color theme="1"/>
        <rFont val="Arial"/>
        <family val="2"/>
      </rPr>
      <t>)</t>
    </r>
  </si>
  <si>
    <t>Laser jet printer</t>
  </si>
  <si>
    <t>Subsytems, per unit</t>
  </si>
  <si>
    <t>Printed wiring board, laptop PC motherboard</t>
  </si>
  <si>
    <t>Printed wiring board, desktop PC motherboard</t>
  </si>
  <si>
    <t>hard disk drive</t>
  </si>
  <si>
    <t>CD-ROM/DVD-ROM drive</t>
  </si>
  <si>
    <t>Power supply</t>
  </si>
  <si>
    <t>Fan</t>
  </si>
  <si>
    <t>Keyboard (per unit)</t>
  </si>
  <si>
    <t>Mouse devices, optical with cable, per unit</t>
  </si>
  <si>
    <t>Toner module, laser jet</t>
  </si>
  <si>
    <t>EEBC Version 2.0</t>
  </si>
  <si>
    <t>Ashby</t>
  </si>
  <si>
    <t>Casting Processes</t>
  </si>
  <si>
    <t>Deformation Processing</t>
  </si>
  <si>
    <t>Emb. Energy 
(MJ/kg)</t>
  </si>
  <si>
    <t>Emissions
CO2e (kg/kg)</t>
  </si>
  <si>
    <t>Zinc (die cast) alloys</t>
  </si>
  <si>
    <t>Ashby (mid-point), Forging (rolling)</t>
  </si>
  <si>
    <t/>
  </si>
  <si>
    <t>Polymer Molding</t>
  </si>
  <si>
    <t>Polymer Extrusion</t>
  </si>
  <si>
    <t>Ashby (mid-point), Construction process</t>
  </si>
  <si>
    <t>Ashby (mid-point), fabric production</t>
  </si>
  <si>
    <t>Ashby (mid-point), fabric production and prepreg production</t>
  </si>
  <si>
    <r>
      <rPr>
        <b/>
        <sz val="10"/>
        <rFont val="Arial"/>
        <family val="2"/>
      </rPr>
      <t xml:space="preserve">Instructions: </t>
    </r>
    <r>
      <rPr>
        <sz val="10"/>
        <rFont val="Arial"/>
        <family val="2"/>
      </rPr>
      <t xml:space="preserve"> Please feel free to use the worksheet below to estimate the energy requirements for various processes including both "mechanical recycling" and the broad category of "chemical recycling" (including processes involving solvents, depolymerization to monomers, or pyrolysis).  As you go through the form, please read each step carefully and enter data to the best of your knowledge in cells highlighted in bright blue.  We realize that some information about your proposed process may be missing at this early stage, but please use your best realistic estimates for each step.  The results highlighted in bright green cells in Line 9-9 and 9-10 may be used as inputs for secondary polymers in Rows 10,12, 24 and 26 of the "Calculator" tab.  Please use the "Notes" column (column G) after each entry to provide a BRIEF explanation to help us better understand the logic and uncertainties of the calculation.  We may ask for this completed sheet and the completed "Calculator" worksheet during the review process or after your project is selected for award.  If you have any questions about the calculations, please reach out to to the REMADE Institute  at contact@remadeinstitute.org</t>
    </r>
  </si>
  <si>
    <t>1:20 ratio was used</t>
  </si>
  <si>
    <t>Value for ethyl acetate</t>
  </si>
  <si>
    <t>Ethyl Acetate</t>
  </si>
  <si>
    <t>Water</t>
  </si>
  <si>
    <t>Extraction of Carbon Black (CB)</t>
  </si>
  <si>
    <t xml:space="preserve">What fraction of the targeted polymer will be recovered after dissolution and reprecipitation? </t>
  </si>
  <si>
    <t>Energy input to extraction CB at room temperature</t>
  </si>
  <si>
    <t>1:1 ratio for the extraction</t>
  </si>
  <si>
    <t>Reuse of solvents</t>
  </si>
  <si>
    <t>Reuse of Anti-solvent</t>
  </si>
  <si>
    <t>How much water is used (on a weight ratio to the final amount of polymer product) to extract CB?  The ratio should typically be between 0-1 to ensure.</t>
  </si>
  <si>
    <t xml:space="preserve">Enter the latent heat of vaporization of the water (in units if kJ/kg). </t>
  </si>
  <si>
    <t>What is the embodied energy of the water?  See "EE CO2e solvents+processes" or suitable reference.  Proceed to Line 3-28.</t>
  </si>
  <si>
    <t>Enter the specific heat capacity of the slurry containing polymer and water (in units if kJ/kg/K).</t>
  </si>
  <si>
    <t>Assume we add 1 part of methanol to precipitate the ABS polymer</t>
  </si>
  <si>
    <t>90% yield</t>
  </si>
  <si>
    <t>3-33</t>
  </si>
  <si>
    <t>3-34</t>
  </si>
  <si>
    <t>3-35</t>
  </si>
  <si>
    <t>3-36</t>
  </si>
  <si>
    <t>3-37</t>
  </si>
  <si>
    <t>3-38</t>
  </si>
  <si>
    <t>3-39</t>
  </si>
  <si>
    <t>7 conveying steps are assumed</t>
  </si>
  <si>
    <t>2 size reducting steps are assumed</t>
  </si>
  <si>
    <t>1.2 kg of waste is required to recover 1kg of the product polymer.</t>
  </si>
  <si>
    <t>2 screening, magnets steps are assumed</t>
  </si>
  <si>
    <t>1 density separation is assumed</t>
  </si>
  <si>
    <t>1 air separation or dry cleaning is assumed</t>
  </si>
  <si>
    <t>1 optical sorting is assumed</t>
  </si>
  <si>
    <t>value for ethly acetate, used as the solvent</t>
  </si>
  <si>
    <r>
      <t>Solubilitzation process is at 70</t>
    </r>
    <r>
      <rPr>
        <sz val="10"/>
        <rFont val="Calibri"/>
        <family val="2"/>
      </rPr>
      <t>˚</t>
    </r>
    <r>
      <rPr>
        <sz val="10"/>
        <rFont val="Arial"/>
        <family val="2"/>
      </rPr>
      <t>C</t>
    </r>
  </si>
  <si>
    <t>Hot plate uses electricity</t>
  </si>
  <si>
    <t>Value for methanol</t>
  </si>
  <si>
    <t xml:space="preserve">Estimate for ethyl Acetate </t>
  </si>
  <si>
    <t>Estimate for methanol</t>
  </si>
  <si>
    <t xml:space="preserve">Estimate for Water </t>
  </si>
  <si>
    <t>Estimate for Water</t>
  </si>
  <si>
    <t>N/A</t>
  </si>
  <si>
    <t>ABS Plastic Recycling Calculator Worksheet - With CB extraction</t>
  </si>
  <si>
    <t>Em. Energy (MJ/kg)</t>
  </si>
  <si>
    <t>CO2 equivalent (kg/kg)</t>
  </si>
  <si>
    <t>Primary ABS</t>
  </si>
  <si>
    <t>Solvent-based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</si>
</sst>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9"/>
      <color indexed="81"/>
      <name val="Tahoma"/>
      <family val="2"/>
    </font>
    <font>
      <b/>
      <sz val="9"/>
      <color indexed="81"/>
      <name val="Tahoma"/>
      <family val="2"/>
    </font>
    <font>
      <sz val="10"/>
      <color rgb="FF000000"/>
      <name val="Arial"/>
      <family val="2"/>
    </font>
    <font>
      <b/>
      <i/>
      <sz val="10"/>
      <name val="Arial"/>
      <family val="2"/>
    </font>
    <font>
      <sz val="10"/>
      <name val="Arial"/>
      <family val="2"/>
    </font>
    <font>
      <sz val="12"/>
      <name val="Calibri"/>
      <family val="2"/>
      <scheme val="minor"/>
    </font>
    <font>
      <b/>
      <sz val="12"/>
      <name val="Calibri"/>
      <family val="2"/>
      <scheme val="minor"/>
    </font>
    <font>
      <sz val="12"/>
      <color rgb="FF000000"/>
      <name val="Calibri"/>
      <family val="2"/>
      <scheme val="minor"/>
    </font>
    <font>
      <b/>
      <sz val="14"/>
      <name val="Arial"/>
      <family val="2"/>
    </font>
    <font>
      <sz val="12"/>
      <name val="Arial"/>
      <family val="2"/>
    </font>
    <font>
      <b/>
      <sz val="12"/>
      <name val="Arial"/>
      <family val="2"/>
    </font>
    <font>
      <sz val="12"/>
      <color rgb="FF000000"/>
      <name val="Arial"/>
      <family val="2"/>
    </font>
    <font>
      <b/>
      <sz val="13"/>
      <name val="Arial"/>
      <family val="2"/>
    </font>
    <font>
      <b/>
      <sz val="16"/>
      <name val="Arial"/>
      <family val="2"/>
    </font>
    <font>
      <b/>
      <sz val="16"/>
      <color rgb="FF000000"/>
      <name val="Calibri"/>
      <family val="2"/>
    </font>
    <font>
      <b/>
      <vertAlign val="subscript"/>
      <sz val="16"/>
      <color rgb="FF000000"/>
      <name val="Calibri"/>
      <family val="2"/>
    </font>
    <font>
      <sz val="12"/>
      <color theme="1"/>
      <name val="Arial"/>
      <family val="2"/>
    </font>
    <font>
      <b/>
      <sz val="12"/>
      <color rgb="FF000000"/>
      <name val="Arial"/>
      <family val="2"/>
    </font>
    <font>
      <b/>
      <sz val="14"/>
      <color rgb="FF000000"/>
      <name val="Arial"/>
      <family val="2"/>
    </font>
    <font>
      <i/>
      <sz val="10"/>
      <name val="Arial"/>
      <family val="2"/>
    </font>
    <font>
      <sz val="10"/>
      <name val="Calibri"/>
      <family val="2"/>
    </font>
    <font>
      <i/>
      <sz val="10"/>
      <name val="Calibri"/>
      <family val="2"/>
    </font>
    <font>
      <sz val="11"/>
      <color rgb="FF000000"/>
      <name val="Arial"/>
      <family val="2"/>
    </font>
    <font>
      <b/>
      <sz val="12"/>
      <color theme="1"/>
      <name val="Arial"/>
      <family val="2"/>
    </font>
    <font>
      <vertAlign val="superscript"/>
      <sz val="12"/>
      <color theme="1"/>
      <name val="Arial"/>
      <family val="2"/>
    </font>
    <font>
      <b/>
      <sz val="9"/>
      <color rgb="FF000000"/>
      <name val="Tahoma"/>
      <family val="2"/>
    </font>
    <font>
      <sz val="9"/>
      <color rgb="FF000000"/>
      <name val="Tahoma"/>
      <family val="2"/>
    </font>
    <font>
      <sz val="11"/>
      <color rgb="FF434343"/>
      <name val="Roboto"/>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FFFF"/>
        <bgColor indexed="64"/>
      </patternFill>
    </fill>
    <fill>
      <patternFill patternType="solid">
        <fgColor rgb="FF00FF00"/>
        <bgColor indexed="64"/>
      </patternFill>
    </fill>
    <fill>
      <patternFill patternType="solid">
        <fgColor rgb="FFE9EBF5"/>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4">
    <xf numFmtId="0" fontId="0" fillId="0" borderId="0"/>
    <xf numFmtId="0" fontId="4" fillId="0" borderId="0"/>
    <xf numFmtId="9" fontId="4"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9" fontId="3" fillId="0" borderId="0" applyFont="0" applyFill="0" applyBorder="0" applyAlignment="0" applyProtection="0"/>
    <xf numFmtId="9" fontId="1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78">
    <xf numFmtId="0" fontId="0" fillId="0" borderId="0" xfId="0"/>
    <xf numFmtId="0" fontId="7" fillId="0" borderId="0" xfId="0" applyFont="1" applyAlignment="1">
      <alignment vertical="center"/>
    </xf>
    <xf numFmtId="0" fontId="10" fillId="0" borderId="0" xfId="0" applyFont="1" applyAlignment="1">
      <alignment vertical="center"/>
    </xf>
    <xf numFmtId="0" fontId="10" fillId="0" borderId="0" xfId="1" applyFont="1" applyAlignment="1">
      <alignment vertical="center"/>
    </xf>
    <xf numFmtId="0" fontId="6" fillId="0" borderId="0" xfId="0" applyFont="1" applyAlignment="1">
      <alignment horizontal="center" vertical="center" wrapText="1"/>
    </xf>
    <xf numFmtId="164" fontId="7" fillId="0" borderId="0" xfId="0" applyNumberFormat="1" applyFont="1" applyAlignment="1">
      <alignment vertical="center"/>
    </xf>
    <xf numFmtId="0" fontId="18" fillId="3" borderId="2" xfId="0" applyFont="1" applyFill="1" applyBorder="1" applyAlignment="1">
      <alignment horizontal="center" vertical="center" wrapText="1"/>
    </xf>
    <xf numFmtId="164" fontId="18" fillId="2" borderId="2" xfId="0" applyNumberFormat="1" applyFont="1" applyFill="1" applyBorder="1" applyAlignment="1">
      <alignment horizontal="center" vertical="center" wrapText="1"/>
    </xf>
    <xf numFmtId="0" fontId="19" fillId="8" borderId="3" xfId="0" applyFont="1" applyFill="1" applyBorder="1" applyAlignment="1">
      <alignment horizontal="center" vertical="center" wrapText="1" readingOrder="1"/>
    </xf>
    <xf numFmtId="164"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0" fontId="19" fillId="8" borderId="3" xfId="0" applyFont="1" applyFill="1" applyBorder="1" applyAlignment="1">
      <alignment horizontal="left" vertical="center" wrapText="1" readingOrder="1"/>
    </xf>
    <xf numFmtId="0" fontId="17" fillId="8" borderId="3" xfId="0" applyFont="1" applyFill="1" applyBorder="1" applyAlignment="1">
      <alignment horizontal="center" vertical="center"/>
    </xf>
    <xf numFmtId="0" fontId="19" fillId="8" borderId="3" xfId="1" applyFont="1" applyFill="1" applyBorder="1" applyAlignment="1">
      <alignment horizontal="left" vertical="center"/>
    </xf>
    <xf numFmtId="0" fontId="19" fillId="0" borderId="3" xfId="1" applyFont="1" applyBorder="1" applyAlignment="1">
      <alignment vertical="center"/>
    </xf>
    <xf numFmtId="0" fontId="25" fillId="3" borderId="3" xfId="1" applyFont="1" applyFill="1" applyBorder="1" applyAlignment="1">
      <alignment vertical="center"/>
    </xf>
    <xf numFmtId="164" fontId="18" fillId="3"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164" fontId="17"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7" fillId="0" borderId="3" xfId="0" applyFont="1" applyBorder="1" applyAlignment="1">
      <alignment vertical="center" wrapText="1"/>
    </xf>
    <xf numFmtId="0" fontId="0" fillId="0" borderId="0" xfId="0" applyAlignment="1">
      <alignment vertical="center"/>
    </xf>
    <xf numFmtId="0" fontId="0" fillId="5" borderId="3" xfId="0" applyFill="1" applyBorder="1" applyAlignment="1">
      <alignment vertical="center"/>
    </xf>
    <xf numFmtId="0" fontId="27" fillId="0" borderId="3" xfId="0" applyFont="1" applyBorder="1" applyAlignment="1">
      <alignment horizontal="right" vertical="center"/>
    </xf>
    <xf numFmtId="0" fontId="19" fillId="0" borderId="3" xfId="1" applyFont="1" applyBorder="1" applyAlignment="1">
      <alignment vertical="center" wrapText="1"/>
    </xf>
    <xf numFmtId="0" fontId="0" fillId="0" borderId="0" xfId="0" applyAlignment="1">
      <alignment horizontal="center" vertical="center"/>
    </xf>
    <xf numFmtId="0" fontId="0" fillId="0" borderId="3" xfId="0" applyBorder="1" applyAlignment="1">
      <alignment vertical="center"/>
    </xf>
    <xf numFmtId="0" fontId="7" fillId="0" borderId="3" xfId="0" applyFont="1" applyBorder="1" applyAlignment="1">
      <alignment horizontal="left" vertical="center" wrapText="1"/>
    </xf>
    <xf numFmtId="0" fontId="27" fillId="0" borderId="3" xfId="0" applyFont="1" applyBorder="1" applyAlignment="1">
      <alignment horizontal="right" vertical="center" wrapText="1"/>
    </xf>
    <xf numFmtId="0" fontId="27" fillId="0" borderId="0" xfId="0" applyFont="1" applyAlignment="1">
      <alignment horizontal="right" vertical="center" wrapText="1"/>
    </xf>
    <xf numFmtId="0" fontId="11" fillId="0" borderId="3" xfId="0" applyFont="1" applyBorder="1" applyAlignment="1">
      <alignment horizontal="right" vertical="center" wrapText="1"/>
    </xf>
    <xf numFmtId="0" fontId="6" fillId="0" borderId="3" xfId="0" applyFont="1" applyBorder="1" applyAlignment="1">
      <alignment vertical="center"/>
    </xf>
    <xf numFmtId="0" fontId="11" fillId="0" borderId="3" xfId="0" applyFont="1" applyBorder="1" applyAlignment="1">
      <alignment vertical="center"/>
    </xf>
    <xf numFmtId="16" fontId="7" fillId="0" borderId="3" xfId="0" quotePrefix="1" applyNumberFormat="1" applyFont="1" applyBorder="1" applyAlignment="1">
      <alignment horizontal="center" vertical="center"/>
    </xf>
    <xf numFmtId="16" fontId="11" fillId="0" borderId="3" xfId="0" quotePrefix="1" applyNumberFormat="1" applyFont="1" applyBorder="1" applyAlignment="1">
      <alignment horizontal="center" vertical="center"/>
    </xf>
    <xf numFmtId="16" fontId="7" fillId="0" borderId="0" xfId="0" quotePrefix="1" applyNumberFormat="1" applyFont="1" applyAlignment="1">
      <alignment horizontal="center" vertical="center"/>
    </xf>
    <xf numFmtId="0" fontId="7" fillId="0" borderId="3" xfId="0" quotePrefix="1" applyFont="1" applyBorder="1" applyAlignment="1">
      <alignment horizontal="center" vertical="center"/>
    </xf>
    <xf numFmtId="0" fontId="27" fillId="0" borderId="3" xfId="0" quotePrefix="1" applyFont="1" applyBorder="1" applyAlignment="1">
      <alignment horizontal="center" vertical="center"/>
    </xf>
    <xf numFmtId="0" fontId="11" fillId="0" borderId="3" xfId="0" quotePrefix="1" applyFont="1" applyBorder="1" applyAlignment="1">
      <alignment horizontal="center" vertical="center"/>
    </xf>
    <xf numFmtId="0" fontId="0" fillId="5" borderId="3" xfId="0" applyFill="1" applyBorder="1" applyAlignment="1">
      <alignment horizontal="center" vertical="center"/>
    </xf>
    <xf numFmtId="0" fontId="0" fillId="0" borderId="4"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7" fillId="0" borderId="0" xfId="0" applyFont="1" applyAlignment="1">
      <alignment horizontal="center" vertical="center"/>
    </xf>
    <xf numFmtId="0" fontId="0" fillId="0" borderId="3" xfId="0" applyBorder="1" applyAlignment="1">
      <alignment horizontal="center" vertical="center"/>
    </xf>
    <xf numFmtId="0" fontId="27" fillId="0" borderId="3" xfId="0" applyFont="1" applyBorder="1" applyAlignment="1">
      <alignment horizontal="center" vertical="center"/>
    </xf>
    <xf numFmtId="0" fontId="6" fillId="0" borderId="3" xfId="0" applyFont="1" applyBorder="1" applyAlignment="1">
      <alignment horizontal="center" vertical="center"/>
    </xf>
    <xf numFmtId="164" fontId="11" fillId="0" borderId="3" xfId="0" applyNumberFormat="1" applyFont="1" applyBorder="1" applyAlignment="1">
      <alignment horizontal="center" vertical="center"/>
    </xf>
    <xf numFmtId="0" fontId="7" fillId="0" borderId="0" xfId="0" applyFont="1" applyAlignment="1">
      <alignment vertical="center" wrapText="1"/>
    </xf>
    <xf numFmtId="164" fontId="27" fillId="0" borderId="3" xfId="0" applyNumberFormat="1" applyFont="1" applyBorder="1" applyAlignment="1">
      <alignment horizontal="center" vertical="center"/>
    </xf>
    <xf numFmtId="2" fontId="27" fillId="0" borderId="3" xfId="0" applyNumberFormat="1" applyFont="1" applyBorder="1" applyAlignment="1">
      <alignment horizontal="center" vertical="center"/>
    </xf>
    <xf numFmtId="9" fontId="0" fillId="5" borderId="3" xfId="8" applyFont="1" applyFill="1" applyBorder="1" applyAlignment="1">
      <alignment horizontal="center" vertical="center"/>
    </xf>
    <xf numFmtId="20" fontId="7" fillId="0" borderId="3" xfId="0" applyNumberFormat="1" applyFont="1" applyBorder="1" applyAlignment="1">
      <alignment horizontal="center" vertical="center" wrapText="1"/>
    </xf>
    <xf numFmtId="0" fontId="7" fillId="0" borderId="3" xfId="0" applyFont="1" applyBorder="1" applyAlignment="1">
      <alignment horizontal="right" vertical="center"/>
    </xf>
    <xf numFmtId="0" fontId="7" fillId="0" borderId="3" xfId="0" applyFont="1" applyBorder="1" applyAlignment="1">
      <alignment horizontal="right" vertical="center" wrapText="1"/>
    </xf>
    <xf numFmtId="164" fontId="7" fillId="0" borderId="3" xfId="0" applyNumberFormat="1" applyFont="1" applyBorder="1" applyAlignment="1">
      <alignment horizontal="center" vertical="center"/>
    </xf>
    <xf numFmtId="2" fontId="11" fillId="6" borderId="3" xfId="0" applyNumberFormat="1" applyFont="1" applyFill="1" applyBorder="1" applyAlignment="1">
      <alignment horizontal="center" vertical="center"/>
    </xf>
    <xf numFmtId="164" fontId="11" fillId="6" borderId="3" xfId="0" applyNumberFormat="1" applyFont="1" applyFill="1" applyBorder="1" applyAlignment="1">
      <alignment horizontal="center" vertical="center"/>
    </xf>
    <xf numFmtId="0" fontId="0" fillId="0" borderId="3" xfId="0" applyBorder="1" applyAlignment="1">
      <alignment horizontal="right" vertical="center"/>
    </xf>
    <xf numFmtId="0" fontId="0" fillId="5" borderId="3" xfId="0" applyFill="1" applyBorder="1" applyAlignment="1">
      <alignment horizontal="right" vertical="center"/>
    </xf>
    <xf numFmtId="0" fontId="11" fillId="5" borderId="3" xfId="0" applyFont="1" applyFill="1" applyBorder="1" applyAlignment="1">
      <alignment horizontal="center" vertical="center"/>
    </xf>
    <xf numFmtId="165" fontId="27" fillId="0" borderId="3" xfId="0" applyNumberFormat="1" applyFont="1" applyBorder="1" applyAlignment="1">
      <alignment horizontal="center" vertical="center"/>
    </xf>
    <xf numFmtId="0" fontId="27" fillId="0" borderId="4" xfId="0" applyFont="1" applyBorder="1" applyAlignment="1">
      <alignment horizontal="center" vertical="center"/>
    </xf>
    <xf numFmtId="0" fontId="7" fillId="5" borderId="3" xfId="0" applyFont="1" applyFill="1" applyBorder="1" applyAlignment="1">
      <alignment horizontal="center" vertical="center"/>
    </xf>
    <xf numFmtId="1" fontId="0" fillId="5" borderId="3" xfId="8" applyNumberFormat="1" applyFont="1" applyFill="1" applyBorder="1" applyAlignment="1">
      <alignment horizontal="center" vertical="center"/>
    </xf>
    <xf numFmtId="0" fontId="24" fillId="8" borderId="3" xfId="0" applyFont="1" applyFill="1" applyBorder="1" applyAlignment="1">
      <alignment horizontal="center" vertical="center" wrapText="1"/>
    </xf>
    <xf numFmtId="0" fontId="24" fillId="8" borderId="3" xfId="0" applyFont="1" applyFill="1" applyBorder="1" applyAlignment="1">
      <alignment horizontal="center" vertical="center" wrapText="1" readingOrder="1"/>
    </xf>
    <xf numFmtId="0" fontId="24" fillId="0" borderId="3" xfId="0" applyFont="1" applyBorder="1" applyAlignment="1">
      <alignment horizontal="center" vertical="center" wrapText="1" readingOrder="1"/>
    </xf>
    <xf numFmtId="0" fontId="24" fillId="8" borderId="3" xfId="1" applyFont="1" applyFill="1" applyBorder="1" applyAlignment="1">
      <alignment horizontal="center" vertical="center"/>
    </xf>
    <xf numFmtId="164" fontId="24" fillId="8" borderId="3" xfId="0" applyNumberFormat="1" applyFont="1" applyFill="1" applyBorder="1" applyAlignment="1">
      <alignment horizontal="center" vertical="center"/>
    </xf>
    <xf numFmtId="0" fontId="24" fillId="8" borderId="3" xfId="0" applyFont="1" applyFill="1" applyBorder="1" applyAlignment="1">
      <alignment horizontal="center" vertical="center"/>
    </xf>
    <xf numFmtId="0" fontId="7" fillId="0" borderId="3" xfId="0" applyFont="1" applyBorder="1" applyAlignment="1">
      <alignment horizontal="center" vertical="center"/>
    </xf>
    <xf numFmtId="0" fontId="17" fillId="3" borderId="9" xfId="0" applyFont="1" applyFill="1" applyBorder="1" applyAlignment="1">
      <alignment vertical="center"/>
    </xf>
    <xf numFmtId="0" fontId="18" fillId="3" borderId="10" xfId="0" applyFont="1" applyFill="1" applyBorder="1" applyAlignment="1">
      <alignment horizontal="center" vertical="center" wrapText="1"/>
    </xf>
    <xf numFmtId="0" fontId="19" fillId="0" borderId="10" xfId="13" applyFont="1" applyBorder="1" applyAlignment="1">
      <alignment vertical="center"/>
    </xf>
    <xf numFmtId="0" fontId="19" fillId="0" borderId="10" xfId="1" applyFont="1" applyBorder="1" applyAlignment="1">
      <alignment vertical="center"/>
    </xf>
    <xf numFmtId="0" fontId="10" fillId="0" borderId="10" xfId="1" applyFont="1" applyBorder="1" applyAlignment="1">
      <alignment vertical="center" wrapText="1"/>
    </xf>
    <xf numFmtId="0" fontId="24" fillId="0" borderId="10" xfId="1" applyFont="1" applyBorder="1" applyAlignment="1">
      <alignment vertical="center"/>
    </xf>
    <xf numFmtId="0" fontId="19" fillId="0" borderId="10" xfId="0" applyFont="1" applyBorder="1" applyAlignment="1">
      <alignment vertical="center"/>
    </xf>
    <xf numFmtId="0" fontId="19" fillId="0" borderId="11" xfId="13" applyFont="1" applyBorder="1" applyAlignment="1">
      <alignment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164" fontId="17" fillId="2" borderId="14" xfId="0" applyNumberFormat="1" applyFont="1" applyFill="1" applyBorder="1" applyAlignment="1">
      <alignment horizontal="center" vertical="center"/>
    </xf>
    <xf numFmtId="164" fontId="17" fillId="0" borderId="15" xfId="0" applyNumberFormat="1" applyFont="1" applyBorder="1" applyAlignment="1">
      <alignment horizontal="center" vertical="center"/>
    </xf>
    <xf numFmtId="164" fontId="24" fillId="2" borderId="14" xfId="0" applyNumberFormat="1" applyFont="1" applyFill="1" applyBorder="1" applyAlignment="1">
      <alignment horizontal="center" vertical="center"/>
    </xf>
    <xf numFmtId="164" fontId="24" fillId="0" borderId="15" xfId="0" applyNumberFormat="1" applyFont="1" applyBorder="1" applyAlignment="1">
      <alignment horizontal="center" vertical="center"/>
    </xf>
    <xf numFmtId="164" fontId="17" fillId="2" borderId="14" xfId="0" applyNumberFormat="1" applyFont="1" applyFill="1" applyBorder="1" applyAlignment="1">
      <alignment horizontal="center" vertical="center" wrapText="1"/>
    </xf>
    <xf numFmtId="164" fontId="17" fillId="2" borderId="16" xfId="0" applyNumberFormat="1" applyFont="1" applyFill="1" applyBorder="1" applyAlignment="1">
      <alignment horizontal="center" vertical="center" wrapText="1"/>
    </xf>
    <xf numFmtId="0" fontId="0" fillId="0" borderId="17" xfId="0" applyBorder="1"/>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2" fontId="17" fillId="4" borderId="14" xfId="0" applyNumberFormat="1" applyFont="1" applyFill="1" applyBorder="1" applyAlignment="1">
      <alignment horizontal="center" vertical="center"/>
    </xf>
    <xf numFmtId="2" fontId="19" fillId="0" borderId="15" xfId="13" applyNumberFormat="1" applyFont="1" applyBorder="1" applyAlignment="1">
      <alignment horizontal="center" vertical="center"/>
    </xf>
    <xf numFmtId="2" fontId="19" fillId="0" borderId="15" xfId="1" applyNumberFormat="1" applyFont="1" applyBorder="1" applyAlignment="1">
      <alignment horizontal="center" vertical="center"/>
    </xf>
    <xf numFmtId="2" fontId="24" fillId="4" borderId="14" xfId="0" applyNumberFormat="1" applyFont="1" applyFill="1" applyBorder="1" applyAlignment="1">
      <alignment horizontal="center" vertical="center"/>
    </xf>
    <xf numFmtId="2" fontId="24" fillId="0" borderId="15" xfId="1" applyNumberFormat="1" applyFont="1" applyBorder="1" applyAlignment="1">
      <alignment horizontal="center" vertical="center"/>
    </xf>
    <xf numFmtId="2" fontId="19" fillId="0" borderId="15" xfId="0" applyNumberFormat="1" applyFont="1" applyBorder="1" applyAlignment="1">
      <alignment horizontal="center" vertical="center"/>
    </xf>
    <xf numFmtId="164" fontId="17" fillId="0" borderId="16" xfId="0" applyNumberFormat="1" applyFont="1" applyBorder="1" applyAlignment="1">
      <alignment horizontal="center" vertical="center"/>
    </xf>
    <xf numFmtId="2" fontId="19" fillId="0" borderId="17" xfId="0" applyNumberFormat="1" applyFont="1" applyBorder="1" applyAlignment="1">
      <alignment horizontal="center" vertical="center"/>
    </xf>
    <xf numFmtId="0" fontId="0" fillId="0" borderId="10" xfId="0" applyBorder="1"/>
    <xf numFmtId="0" fontId="13" fillId="0" borderId="10" xfId="0" applyFont="1" applyBorder="1" applyAlignment="1">
      <alignment vertical="center"/>
    </xf>
    <xf numFmtId="0" fontId="0" fillId="0" borderId="11" xfId="0" applyBorder="1"/>
    <xf numFmtId="0" fontId="17" fillId="0" borderId="8" xfId="0" applyFont="1" applyBorder="1" applyAlignment="1">
      <alignment vertical="center"/>
    </xf>
    <xf numFmtId="0" fontId="31" fillId="0" borderId="10" xfId="1" applyFont="1" applyBorder="1" applyAlignment="1">
      <alignment vertical="center" wrapText="1"/>
    </xf>
    <xf numFmtId="0" fontId="24" fillId="0" borderId="10" xfId="1" applyFont="1" applyBorder="1" applyAlignment="1">
      <alignment vertical="center" wrapText="1"/>
    </xf>
    <xf numFmtId="164" fontId="24" fillId="4" borderId="14" xfId="0" applyNumberFormat="1" applyFont="1" applyFill="1" applyBorder="1" applyAlignment="1">
      <alignment horizontal="center" vertical="center"/>
    </xf>
    <xf numFmtId="0" fontId="7" fillId="0" borderId="10" xfId="0" applyFont="1" applyBorder="1"/>
    <xf numFmtId="0" fontId="19" fillId="0" borderId="10" xfId="1" applyFont="1" applyBorder="1" applyAlignment="1">
      <alignment vertical="center" wrapText="1"/>
    </xf>
    <xf numFmtId="0" fontId="13" fillId="0" borderId="10" xfId="0" applyFont="1" applyBorder="1" applyAlignment="1">
      <alignment vertical="center" wrapText="1"/>
    </xf>
    <xf numFmtId="164" fontId="18" fillId="4" borderId="1" xfId="0" applyNumberFormat="1" applyFont="1" applyFill="1" applyBorder="1" applyAlignment="1">
      <alignment horizontal="center" vertical="center" wrapText="1"/>
    </xf>
    <xf numFmtId="0" fontId="22" fillId="7" borderId="3" xfId="0" applyFont="1" applyFill="1" applyBorder="1" applyAlignment="1">
      <alignment horizontal="center" vertical="center" wrapText="1" readingOrder="1"/>
    </xf>
    <xf numFmtId="0" fontId="7" fillId="8" borderId="0" xfId="0" applyFont="1" applyFill="1" applyAlignment="1">
      <alignment vertical="center"/>
    </xf>
    <xf numFmtId="0" fontId="6" fillId="8" borderId="0" xfId="0" applyFont="1" applyFill="1" applyAlignment="1">
      <alignment horizontal="center" vertical="center" wrapText="1"/>
    </xf>
    <xf numFmtId="0" fontId="0" fillId="8" borderId="0" xfId="0" applyFill="1"/>
    <xf numFmtId="164" fontId="7" fillId="8" borderId="0" xfId="0" applyNumberFormat="1" applyFont="1" applyFill="1" applyAlignment="1">
      <alignment vertical="center"/>
    </xf>
    <xf numFmtId="164" fontId="7" fillId="8" borderId="0" xfId="0" quotePrefix="1" applyNumberFormat="1" applyFont="1" applyFill="1" applyAlignment="1">
      <alignment vertical="center"/>
    </xf>
    <xf numFmtId="0" fontId="20" fillId="8" borderId="0" xfId="0" applyFont="1" applyFill="1" applyAlignment="1">
      <alignment vertical="center"/>
    </xf>
    <xf numFmtId="164" fontId="17" fillId="8" borderId="0" xfId="0" applyNumberFormat="1" applyFont="1" applyFill="1" applyAlignment="1">
      <alignment vertical="center"/>
    </xf>
    <xf numFmtId="0" fontId="17" fillId="8" borderId="0" xfId="0" applyFont="1" applyFill="1" applyAlignment="1">
      <alignment vertical="center"/>
    </xf>
    <xf numFmtId="0" fontId="13" fillId="8" borderId="0" xfId="0" applyFont="1" applyFill="1" applyAlignment="1">
      <alignment vertical="center"/>
    </xf>
    <xf numFmtId="0" fontId="14" fillId="8" borderId="0" xfId="0" applyFont="1" applyFill="1" applyAlignment="1">
      <alignment horizontal="center" vertical="center"/>
    </xf>
    <xf numFmtId="0" fontId="14" fillId="8" borderId="0" xfId="0" applyFont="1" applyFill="1" applyAlignment="1">
      <alignment horizontal="center" vertical="center" wrapText="1"/>
    </xf>
    <xf numFmtId="0" fontId="10" fillId="8" borderId="0" xfId="0" applyFont="1" applyFill="1" applyAlignment="1">
      <alignment vertical="center"/>
    </xf>
    <xf numFmtId="0" fontId="15" fillId="8" borderId="0" xfId="1" applyFont="1" applyFill="1" applyAlignment="1">
      <alignment vertical="center"/>
    </xf>
    <xf numFmtId="164" fontId="13" fillId="8" borderId="0" xfId="0" applyNumberFormat="1" applyFont="1" applyFill="1" applyAlignment="1">
      <alignment vertical="center"/>
    </xf>
    <xf numFmtId="0" fontId="19" fillId="8" borderId="0" xfId="1" applyFont="1" applyFill="1" applyAlignment="1">
      <alignment vertical="center"/>
    </xf>
    <xf numFmtId="0" fontId="10" fillId="8" borderId="0" xfId="1" applyFont="1" applyFill="1" applyAlignment="1">
      <alignment vertical="center"/>
    </xf>
    <xf numFmtId="0" fontId="26" fillId="8" borderId="0" xfId="1" applyFont="1" applyFill="1" applyAlignment="1">
      <alignment vertical="center"/>
    </xf>
    <xf numFmtId="0" fontId="0" fillId="8" borderId="0" xfId="0" applyFill="1" applyAlignment="1">
      <alignment vertical="center"/>
    </xf>
    <xf numFmtId="0" fontId="0" fillId="8" borderId="0" xfId="0" applyFill="1" applyAlignment="1">
      <alignment horizontal="center" vertical="center"/>
    </xf>
    <xf numFmtId="0" fontId="18" fillId="8" borderId="0" xfId="0" applyFont="1" applyFill="1" applyAlignment="1">
      <alignment vertical="center"/>
    </xf>
    <xf numFmtId="0" fontId="18" fillId="8" borderId="0" xfId="0" applyFont="1" applyFill="1" applyAlignment="1">
      <alignment horizontal="center" vertical="center"/>
    </xf>
    <xf numFmtId="0" fontId="7" fillId="8" borderId="0" xfId="0" applyFont="1" applyFill="1" applyAlignment="1">
      <alignment vertical="center" wrapText="1"/>
    </xf>
    <xf numFmtId="164" fontId="10" fillId="8" borderId="0" xfId="1" applyNumberFormat="1" applyFont="1" applyFill="1" applyAlignment="1">
      <alignment vertical="center"/>
    </xf>
    <xf numFmtId="0" fontId="19" fillId="9" borderId="3" xfId="1" applyFont="1" applyFill="1" applyBorder="1" applyAlignment="1">
      <alignment horizontal="left" vertical="center"/>
    </xf>
    <xf numFmtId="0" fontId="19" fillId="9" borderId="3" xfId="0" applyFont="1" applyFill="1" applyBorder="1" applyAlignment="1">
      <alignment horizontal="left" vertical="center" wrapText="1" readingOrder="1"/>
    </xf>
    <xf numFmtId="0" fontId="24" fillId="9" borderId="3" xfId="0" applyFont="1" applyFill="1" applyBorder="1" applyAlignment="1">
      <alignment horizontal="center" vertical="center" wrapText="1" readingOrder="1"/>
    </xf>
    <xf numFmtId="0" fontId="24" fillId="9" borderId="3" xfId="0" applyFont="1" applyFill="1" applyBorder="1" applyAlignment="1">
      <alignment horizontal="center" vertical="center" wrapText="1"/>
    </xf>
    <xf numFmtId="0" fontId="19" fillId="9" borderId="3" xfId="0" applyFont="1" applyFill="1" applyBorder="1" applyAlignment="1">
      <alignment horizontal="center" vertical="center" wrapText="1" readingOrder="1"/>
    </xf>
    <xf numFmtId="0" fontId="24" fillId="9" borderId="3" xfId="1" applyFont="1" applyFill="1" applyBorder="1" applyAlignment="1">
      <alignment horizontal="center" vertical="center"/>
    </xf>
    <xf numFmtId="164" fontId="24" fillId="9" borderId="3" xfId="0" applyNumberFormat="1" applyFont="1" applyFill="1" applyBorder="1" applyAlignment="1">
      <alignment horizontal="center" vertical="center"/>
    </xf>
    <xf numFmtId="0" fontId="24" fillId="9" borderId="3" xfId="0" applyFont="1" applyFill="1" applyBorder="1" applyAlignment="1">
      <alignment horizontal="center" vertical="center"/>
    </xf>
    <xf numFmtId="0" fontId="7" fillId="9" borderId="0" xfId="0" applyFont="1" applyFill="1" applyAlignment="1">
      <alignment vertical="center"/>
    </xf>
    <xf numFmtId="0" fontId="24" fillId="9" borderId="10" xfId="1" applyFont="1" applyFill="1" applyBorder="1" applyAlignment="1">
      <alignment vertical="center"/>
    </xf>
    <xf numFmtId="164" fontId="24" fillId="9" borderId="14" xfId="0" applyNumberFormat="1" applyFont="1" applyFill="1" applyBorder="1" applyAlignment="1">
      <alignment horizontal="center" vertical="center"/>
    </xf>
    <xf numFmtId="164" fontId="24" fillId="9" borderId="15" xfId="0" applyNumberFormat="1" applyFont="1" applyFill="1" applyBorder="1" applyAlignment="1">
      <alignment horizontal="center" vertical="center"/>
    </xf>
    <xf numFmtId="2" fontId="24" fillId="9" borderId="14" xfId="0" applyNumberFormat="1" applyFont="1" applyFill="1" applyBorder="1" applyAlignment="1">
      <alignment horizontal="center" vertical="center"/>
    </xf>
    <xf numFmtId="2" fontId="24" fillId="9" borderId="15" xfId="1" applyNumberFormat="1" applyFont="1" applyFill="1" applyBorder="1" applyAlignment="1">
      <alignment horizontal="center" vertical="center"/>
    </xf>
    <xf numFmtId="0" fontId="13" fillId="9" borderId="10" xfId="0" applyFont="1" applyFill="1" applyBorder="1" applyAlignment="1">
      <alignment vertical="center"/>
    </xf>
    <xf numFmtId="0" fontId="14" fillId="9" borderId="0" xfId="0" applyFont="1" applyFill="1" applyAlignment="1">
      <alignment horizontal="center" vertical="center" wrapText="1"/>
    </xf>
    <xf numFmtId="165" fontId="27" fillId="0" borderId="3" xfId="1" applyNumberFormat="1" applyFont="1" applyBorder="1" applyAlignment="1">
      <alignment horizontal="center" vertical="center"/>
    </xf>
    <xf numFmtId="2" fontId="27" fillId="0" borderId="3" xfId="1" applyNumberFormat="1" applyFont="1" applyBorder="1" applyAlignment="1">
      <alignment horizontal="center" vertical="center"/>
    </xf>
    <xf numFmtId="0" fontId="0" fillId="8" borderId="0" xfId="0" applyFill="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6" fillId="0" borderId="3" xfId="0" applyFont="1" applyBorder="1" applyAlignment="1">
      <alignment horizontal="center" vertical="center" wrapText="1"/>
    </xf>
    <xf numFmtId="0" fontId="7" fillId="0" borderId="0" xfId="0" applyFont="1"/>
    <xf numFmtId="0" fontId="7" fillId="0" borderId="3" xfId="0" applyFont="1" applyBorder="1"/>
    <xf numFmtId="0" fontId="35" fillId="0" borderId="3" xfId="0" applyFont="1" applyBorder="1"/>
    <xf numFmtId="0" fontId="7" fillId="0" borderId="3" xfId="0" applyFont="1" applyBorder="1" applyAlignment="1">
      <alignment horizontal="center" vertical="center" wrapText="1"/>
    </xf>
    <xf numFmtId="0" fontId="7" fillId="9" borderId="3"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9" borderId="3" xfId="0" applyFont="1" applyFill="1" applyBorder="1" applyAlignment="1">
      <alignment horizontal="center" vertical="center"/>
    </xf>
    <xf numFmtId="0" fontId="30" fillId="0" borderId="3" xfId="0" applyFont="1" applyBorder="1" applyAlignment="1">
      <alignment horizontal="left" vertical="center"/>
    </xf>
    <xf numFmtId="0" fontId="21" fillId="8" borderId="0" xfId="0" applyFont="1" applyFill="1" applyAlignment="1">
      <alignment horizontal="center" vertical="center"/>
    </xf>
    <xf numFmtId="0" fontId="16" fillId="8" borderId="0" xfId="0" applyFont="1" applyFill="1" applyAlignment="1">
      <alignment horizontal="center" vertical="center"/>
    </xf>
    <xf numFmtId="0" fontId="19" fillId="8" borderId="0" xfId="1" applyFont="1" applyFill="1" applyAlignment="1">
      <alignment horizontal="center" vertical="center" wrapText="1"/>
    </xf>
    <xf numFmtId="0" fontId="25" fillId="3" borderId="3" xfId="0" applyFont="1" applyFill="1" applyBorder="1" applyAlignment="1">
      <alignment horizontal="left" vertical="center"/>
    </xf>
    <xf numFmtId="164" fontId="18" fillId="2" borderId="12" xfId="0" applyNumberFormat="1" applyFont="1" applyFill="1" applyBorder="1" applyAlignment="1">
      <alignment horizontal="center" vertical="center" wrapText="1"/>
    </xf>
    <xf numFmtId="0" fontId="17" fillId="0" borderId="13" xfId="0" applyFont="1" applyBorder="1" applyAlignment="1">
      <alignment vertical="center"/>
    </xf>
    <xf numFmtId="164" fontId="18" fillId="4" borderId="12" xfId="0" applyNumberFormat="1" applyFont="1" applyFill="1" applyBorder="1" applyAlignment="1">
      <alignment horizontal="center" vertical="center" wrapText="1"/>
    </xf>
    <xf numFmtId="0" fontId="17" fillId="4" borderId="13" xfId="0" applyFont="1" applyFill="1" applyBorder="1" applyAlignment="1">
      <alignment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8" fillId="4" borderId="19" xfId="0" applyFont="1" applyFill="1" applyBorder="1" applyAlignment="1">
      <alignment horizontal="center" vertical="center"/>
    </xf>
    <xf numFmtId="0" fontId="18" fillId="4" borderId="18" xfId="0" applyFont="1" applyFill="1" applyBorder="1" applyAlignment="1">
      <alignment horizontal="center" vertical="center"/>
    </xf>
  </cellXfs>
  <cellStyles count="14">
    <cellStyle name="Comma 2" xfId="5" xr:uid="{00000000-0005-0000-0000-000000000000}"/>
    <cellStyle name="Comma 3" xfId="11" xr:uid="{8DD711CA-A2A7-4CF4-A602-4A6D3864CD20}"/>
    <cellStyle name="Normal" xfId="0" builtinId="0"/>
    <cellStyle name="Normal 2" xfId="1" xr:uid="{00000000-0005-0000-0000-000002000000}"/>
    <cellStyle name="Normal 2 2" xfId="6" xr:uid="{00000000-0005-0000-0000-000003000000}"/>
    <cellStyle name="Normal 2 3" xfId="9" xr:uid="{71FD6C59-EEE9-440F-A799-89F3215468C5}"/>
    <cellStyle name="Normal 2 4" xfId="13" xr:uid="{9E791F2F-155F-456B-98B3-A39086D5D7C3}"/>
    <cellStyle name="Normal 3" xfId="3" xr:uid="{00000000-0005-0000-0000-000004000000}"/>
    <cellStyle name="Normal 4" xfId="10" xr:uid="{A98566C6-330F-431A-BC1F-A82C572CC37B}"/>
    <cellStyle name="Percent" xfId="8" builtinId="5"/>
    <cellStyle name="Percent 2" xfId="2" xr:uid="{00000000-0005-0000-0000-000005000000}"/>
    <cellStyle name="Percent 2 2" xfId="7" xr:uid="{00000000-0005-0000-0000-000006000000}"/>
    <cellStyle name="Percent 3" xfId="4" xr:uid="{00000000-0005-0000-0000-000007000000}"/>
    <cellStyle name="Percent 4" xfId="12" xr:uid="{2E804767-6A5E-4B4A-B238-CA6AB52BA2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FF9999"/>
      <color rgb="FF00FF00"/>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owerPivotData" Target="model/item.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Charts!$B$1</c:f>
              <c:strCache>
                <c:ptCount val="1"/>
                <c:pt idx="0">
                  <c:v>Em. Energy (MJ/kg)</c:v>
                </c:pt>
              </c:strCache>
            </c:strRef>
          </c:tx>
          <c:spPr>
            <a:solidFill>
              <a:schemeClr val="accent1"/>
            </a:solidFill>
            <a:ln>
              <a:noFill/>
            </a:ln>
            <a:effectLst/>
          </c:spPr>
          <c:invertIfNegative val="0"/>
          <c:cat>
            <c:strRef>
              <c:f>Charts!$A$2:$A$3</c:f>
              <c:strCache>
                <c:ptCount val="2"/>
                <c:pt idx="0">
                  <c:v>Primary ABS</c:v>
                </c:pt>
                <c:pt idx="1">
                  <c:v>Solvent-based recycling</c:v>
                </c:pt>
              </c:strCache>
            </c:strRef>
          </c:cat>
          <c:val>
            <c:numRef>
              <c:f>Charts!$B$2:$B$3</c:f>
              <c:numCache>
                <c:formatCode>General</c:formatCode>
                <c:ptCount val="2"/>
                <c:pt idx="0">
                  <c:v>94.5</c:v>
                </c:pt>
                <c:pt idx="1">
                  <c:v>34.799999999999997</c:v>
                </c:pt>
              </c:numCache>
            </c:numRef>
          </c:val>
          <c:extLst>
            <c:ext xmlns:c16="http://schemas.microsoft.com/office/drawing/2014/chart" uri="{C3380CC4-5D6E-409C-BE32-E72D297353CC}">
              <c16:uniqueId val="{00000000-4630-994B-8FF5-A55498457A20}"/>
            </c:ext>
          </c:extLst>
        </c:ser>
        <c:dLbls>
          <c:showLegendKey val="0"/>
          <c:showVal val="0"/>
          <c:showCatName val="0"/>
          <c:showSerName val="0"/>
          <c:showPercent val="0"/>
          <c:showBubbleSize val="0"/>
        </c:dLbls>
        <c:gapWidth val="219"/>
        <c:overlap val="-27"/>
        <c:axId val="602190304"/>
        <c:axId val="740046960"/>
      </c:barChart>
      <c:catAx>
        <c:axId val="60219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40046960"/>
        <c:crosses val="autoZero"/>
        <c:auto val="1"/>
        <c:lblAlgn val="ctr"/>
        <c:lblOffset val="100"/>
        <c:noMultiLvlLbl val="0"/>
      </c:catAx>
      <c:valAx>
        <c:axId val="740046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02190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Charts!$E$1</c:f>
              <c:strCache>
                <c:ptCount val="1"/>
                <c:pt idx="0">
                  <c:v>CO2 equivalent (kg/kg)</c:v>
                </c:pt>
              </c:strCache>
            </c:strRef>
          </c:tx>
          <c:spPr>
            <a:solidFill>
              <a:schemeClr val="accent1"/>
            </a:solidFill>
            <a:ln>
              <a:noFill/>
            </a:ln>
            <a:effectLst/>
          </c:spPr>
          <c:invertIfNegative val="0"/>
          <c:cat>
            <c:strRef>
              <c:f>Charts!$D$2:$D$3</c:f>
              <c:strCache>
                <c:ptCount val="2"/>
                <c:pt idx="0">
                  <c:v>Primary ABS</c:v>
                </c:pt>
                <c:pt idx="1">
                  <c:v>Solvent-based recycling</c:v>
                </c:pt>
              </c:strCache>
            </c:strRef>
          </c:cat>
          <c:val>
            <c:numRef>
              <c:f>Charts!$E$2:$E$3</c:f>
              <c:numCache>
                <c:formatCode>General</c:formatCode>
                <c:ptCount val="2"/>
                <c:pt idx="0">
                  <c:v>3.8</c:v>
                </c:pt>
                <c:pt idx="1">
                  <c:v>1.74</c:v>
                </c:pt>
              </c:numCache>
            </c:numRef>
          </c:val>
          <c:extLst>
            <c:ext xmlns:c16="http://schemas.microsoft.com/office/drawing/2014/chart" uri="{C3380CC4-5D6E-409C-BE32-E72D297353CC}">
              <c16:uniqueId val="{00000000-782C-854D-A6E3-CF255021A2C3}"/>
            </c:ext>
          </c:extLst>
        </c:ser>
        <c:dLbls>
          <c:showLegendKey val="0"/>
          <c:showVal val="0"/>
          <c:showCatName val="0"/>
          <c:showSerName val="0"/>
          <c:showPercent val="0"/>
          <c:showBubbleSize val="0"/>
        </c:dLbls>
        <c:gapWidth val="219"/>
        <c:overlap val="-27"/>
        <c:axId val="765421584"/>
        <c:axId val="765387888"/>
      </c:barChart>
      <c:catAx>
        <c:axId val="76542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65387888"/>
        <c:crosses val="autoZero"/>
        <c:auto val="1"/>
        <c:lblAlgn val="ctr"/>
        <c:lblOffset val="100"/>
        <c:noMultiLvlLbl val="0"/>
      </c:catAx>
      <c:valAx>
        <c:axId val="765387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65421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501650</xdr:colOff>
      <xdr:row>11</xdr:row>
      <xdr:rowOff>114300</xdr:rowOff>
    </xdr:from>
    <xdr:to>
      <xdr:col>3</xdr:col>
      <xdr:colOff>1289050</xdr:colOff>
      <xdr:row>28</xdr:row>
      <xdr:rowOff>50800</xdr:rowOff>
    </xdr:to>
    <xdr:graphicFrame macro="">
      <xdr:nvGraphicFramePr>
        <xdr:cNvPr id="2" name="Chart 1">
          <a:extLst>
            <a:ext uri="{FF2B5EF4-FFF2-40B4-BE49-F238E27FC236}">
              <a16:creationId xmlns:a16="http://schemas.microsoft.com/office/drawing/2014/main" id="{0887D5F0-7B43-366A-5856-504DE0E939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1555750</xdr:colOff>
      <xdr:row>11</xdr:row>
      <xdr:rowOff>139700</xdr:rowOff>
    </xdr:from>
    <xdr:to>
      <xdr:col>8</xdr:col>
      <xdr:colOff>488950</xdr:colOff>
      <xdr:row>28</xdr:row>
      <xdr:rowOff>76200</xdr:rowOff>
    </xdr:to>
    <xdr:graphicFrame macro="">
      <xdr:nvGraphicFramePr>
        <xdr:cNvPr id="4" name="Chart 3">
          <a:extLst>
            <a:ext uri="{FF2B5EF4-FFF2-40B4-BE49-F238E27FC236}">
              <a16:creationId xmlns:a16="http://schemas.microsoft.com/office/drawing/2014/main" id="{EC2019E1-5461-8F33-9A83-3D5F526FA2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0D634-77FE-C74E-BCB0-87DDB65C12A1}">
  <dimension ref="A1:M127"/>
  <sheetViews>
    <sheetView zoomScale="130" zoomScaleNormal="130" workbookViewId="0">
      <pane ySplit="4" topLeftCell="A34" activePane="bottomLeft" state="frozen"/>
      <selection pane="bottomLeft" activeCell="B4" sqref="B4:G4"/>
    </sheetView>
  </sheetViews>
  <sheetFormatPr baseColWidth="10" defaultColWidth="0" defaultRowHeight="13" x14ac:dyDescent="0.15"/>
  <cols>
    <col min="1" max="1" width="4.83203125" style="128" customWidth="1"/>
    <col min="2" max="2" width="11.33203125" style="21" customWidth="1"/>
    <col min="3" max="3" width="5" style="25" bestFit="1" customWidth="1"/>
    <col min="4" max="4" width="54.1640625" style="153" customWidth="1"/>
    <col min="5" max="5" width="8.6640625" style="21" customWidth="1"/>
    <col min="6" max="6" width="12.5" style="21" bestFit="1" customWidth="1"/>
    <col min="7" max="7" width="30.1640625" style="153" customWidth="1"/>
    <col min="8" max="8" width="8.6640625" style="128" customWidth="1"/>
    <col min="9" max="13" width="0" style="21" hidden="1" customWidth="1"/>
    <col min="14" max="16384" width="8.6640625" style="21" hidden="1"/>
  </cols>
  <sheetData>
    <row r="1" spans="2:13" s="128" customFormat="1" x14ac:dyDescent="0.15">
      <c r="C1" s="129"/>
      <c r="D1" s="152"/>
      <c r="G1" s="152"/>
    </row>
    <row r="2" spans="2:13" s="128" customFormat="1" ht="16" x14ac:dyDescent="0.15">
      <c r="B2" s="130" t="s">
        <v>397</v>
      </c>
      <c r="C2" s="131"/>
      <c r="D2" s="152"/>
      <c r="G2" s="152"/>
    </row>
    <row r="3" spans="2:13" s="128" customFormat="1" ht="14" thickBot="1" x14ac:dyDescent="0.2">
      <c r="C3" s="129"/>
      <c r="D3" s="152"/>
      <c r="G3" s="152"/>
    </row>
    <row r="4" spans="2:13" ht="108" customHeight="1" thickBot="1" x14ac:dyDescent="0.2">
      <c r="B4" s="161" t="s">
        <v>357</v>
      </c>
      <c r="C4" s="162"/>
      <c r="D4" s="162"/>
      <c r="E4" s="162"/>
      <c r="F4" s="162"/>
      <c r="G4" s="163"/>
      <c r="H4" s="132"/>
      <c r="I4" s="48"/>
      <c r="J4" s="48"/>
      <c r="K4" s="48"/>
      <c r="L4" s="48"/>
      <c r="M4" s="48"/>
    </row>
    <row r="6" spans="2:13" ht="28" x14ac:dyDescent="0.15">
      <c r="B6" s="46" t="s">
        <v>79</v>
      </c>
      <c r="C6" s="46" t="s">
        <v>80</v>
      </c>
      <c r="D6" s="155" t="s">
        <v>81</v>
      </c>
      <c r="E6" s="46" t="s">
        <v>82</v>
      </c>
      <c r="F6" s="155" t="s">
        <v>83</v>
      </c>
      <c r="G6" s="155" t="s">
        <v>84</v>
      </c>
    </row>
    <row r="7" spans="2:13" ht="97" customHeight="1" x14ac:dyDescent="0.15">
      <c r="B7" s="164" t="s">
        <v>85</v>
      </c>
      <c r="C7" s="33" t="s">
        <v>86</v>
      </c>
      <c r="D7" s="20" t="s">
        <v>87</v>
      </c>
      <c r="E7" s="39">
        <v>1.2</v>
      </c>
      <c r="F7" s="40"/>
      <c r="G7" s="20" t="s">
        <v>383</v>
      </c>
    </row>
    <row r="8" spans="2:13" ht="14" x14ac:dyDescent="0.15">
      <c r="B8" s="164"/>
      <c r="C8" s="34" t="s">
        <v>88</v>
      </c>
      <c r="D8" s="30" t="s">
        <v>89</v>
      </c>
      <c r="E8" s="41"/>
      <c r="F8" s="42">
        <f>'EE CO2e solvents+processes'!C27*E7</f>
        <v>0.6</v>
      </c>
      <c r="G8" s="154"/>
    </row>
    <row r="9" spans="2:13" x14ac:dyDescent="0.15">
      <c r="C9" s="35"/>
      <c r="D9" s="29"/>
      <c r="E9" s="43"/>
      <c r="F9" s="43"/>
    </row>
    <row r="10" spans="2:13" ht="72" customHeight="1" x14ac:dyDescent="0.15">
      <c r="B10" s="160" t="s">
        <v>90</v>
      </c>
      <c r="C10" s="36" t="s">
        <v>91</v>
      </c>
      <c r="D10" s="20" t="s">
        <v>297</v>
      </c>
      <c r="E10" s="39">
        <v>1</v>
      </c>
      <c r="F10" s="44"/>
      <c r="G10" s="154"/>
    </row>
    <row r="11" spans="2:13" ht="84" x14ac:dyDescent="0.15">
      <c r="B11" s="160"/>
      <c r="C11" s="36" t="s">
        <v>92</v>
      </c>
      <c r="D11" s="20" t="s">
        <v>93</v>
      </c>
      <c r="E11" s="39">
        <v>7</v>
      </c>
      <c r="F11" s="44"/>
      <c r="G11" s="20" t="s">
        <v>381</v>
      </c>
    </row>
    <row r="12" spans="2:13" ht="14" x14ac:dyDescent="0.15">
      <c r="B12" s="160"/>
      <c r="C12" s="37" t="s">
        <v>94</v>
      </c>
      <c r="D12" s="28" t="s">
        <v>95</v>
      </c>
      <c r="E12" s="44"/>
      <c r="F12" s="45">
        <f>E$10*E11*'EE CO2e solvents+processes'!C29*E$7</f>
        <v>1.6800000000000002</v>
      </c>
      <c r="G12" s="154"/>
    </row>
    <row r="13" spans="2:13" ht="43" customHeight="1" x14ac:dyDescent="0.15">
      <c r="B13" s="160"/>
      <c r="C13" s="36" t="s">
        <v>96</v>
      </c>
      <c r="D13" s="27" t="s">
        <v>97</v>
      </c>
      <c r="E13" s="39">
        <v>2</v>
      </c>
      <c r="F13" s="44"/>
      <c r="G13" s="20" t="s">
        <v>382</v>
      </c>
    </row>
    <row r="14" spans="2:13" ht="14" x14ac:dyDescent="0.15">
      <c r="B14" s="160"/>
      <c r="C14" s="37" t="s">
        <v>98</v>
      </c>
      <c r="D14" s="28" t="s">
        <v>99</v>
      </c>
      <c r="E14" s="45"/>
      <c r="F14" s="45">
        <f>E$10*E13*'EE CO2e solvents+processes'!C28*E$7</f>
        <v>1.32</v>
      </c>
      <c r="G14" s="154"/>
    </row>
    <row r="15" spans="2:13" ht="42" x14ac:dyDescent="0.15">
      <c r="B15" s="160"/>
      <c r="C15" s="36" t="s">
        <v>100</v>
      </c>
      <c r="D15" s="27" t="s">
        <v>101</v>
      </c>
      <c r="E15" s="39">
        <v>2</v>
      </c>
      <c r="F15" s="44"/>
      <c r="G15" s="20" t="s">
        <v>384</v>
      </c>
    </row>
    <row r="16" spans="2:13" ht="14" x14ac:dyDescent="0.15">
      <c r="B16" s="160"/>
      <c r="C16" s="37" t="s">
        <v>102</v>
      </c>
      <c r="D16" s="28" t="s">
        <v>103</v>
      </c>
      <c r="E16" s="44"/>
      <c r="F16" s="45">
        <f>E$10*E15*'EE CO2e solvents+processes'!C30*E$7</f>
        <v>0.48</v>
      </c>
      <c r="G16" s="154"/>
    </row>
    <row r="17" spans="2:7" ht="28" x14ac:dyDescent="0.15">
      <c r="B17" s="160"/>
      <c r="C17" s="36" t="s">
        <v>104</v>
      </c>
      <c r="D17" s="27" t="s">
        <v>105</v>
      </c>
      <c r="E17" s="39">
        <v>1</v>
      </c>
      <c r="F17" s="44"/>
      <c r="G17" s="20" t="s">
        <v>386</v>
      </c>
    </row>
    <row r="18" spans="2:7" ht="14" x14ac:dyDescent="0.15">
      <c r="B18" s="160"/>
      <c r="C18" s="37" t="s">
        <v>106</v>
      </c>
      <c r="D18" s="28" t="s">
        <v>107</v>
      </c>
      <c r="E18" s="44"/>
      <c r="F18" s="45">
        <f>E$10*E17*'EE CO2e solvents+processes'!C31*E$7</f>
        <v>0.24</v>
      </c>
      <c r="G18" s="154"/>
    </row>
    <row r="19" spans="2:7" ht="34" customHeight="1" x14ac:dyDescent="0.15">
      <c r="B19" s="160"/>
      <c r="C19" s="36" t="s">
        <v>108</v>
      </c>
      <c r="D19" s="27" t="s">
        <v>109</v>
      </c>
      <c r="E19" s="39">
        <v>1</v>
      </c>
      <c r="F19" s="44"/>
      <c r="G19" s="20" t="s">
        <v>385</v>
      </c>
    </row>
    <row r="20" spans="2:7" ht="14" x14ac:dyDescent="0.15">
      <c r="B20" s="160"/>
      <c r="C20" s="37" t="s">
        <v>110</v>
      </c>
      <c r="D20" s="28" t="s">
        <v>111</v>
      </c>
      <c r="E20" s="44"/>
      <c r="F20" s="45">
        <f>E$10*E19*'EE CO2e solvents+processes'!C32*E$7</f>
        <v>0.36</v>
      </c>
      <c r="G20" s="154"/>
    </row>
    <row r="21" spans="2:7" ht="28" x14ac:dyDescent="0.15">
      <c r="B21" s="160"/>
      <c r="C21" s="36" t="s">
        <v>112</v>
      </c>
      <c r="D21" s="27" t="s">
        <v>113</v>
      </c>
      <c r="E21" s="39">
        <v>1</v>
      </c>
      <c r="F21" s="44"/>
      <c r="G21" s="20" t="s">
        <v>387</v>
      </c>
    </row>
    <row r="22" spans="2:7" ht="14" x14ac:dyDescent="0.15">
      <c r="B22" s="160"/>
      <c r="C22" s="37" t="s">
        <v>114</v>
      </c>
      <c r="D22" s="28" t="s">
        <v>115</v>
      </c>
      <c r="E22" s="44"/>
      <c r="F22" s="45">
        <f>E$10*E21*'EE CO2e solvents+processes'!C33*E$7</f>
        <v>0.24</v>
      </c>
      <c r="G22" s="154"/>
    </row>
    <row r="23" spans="2:7" ht="70" x14ac:dyDescent="0.15">
      <c r="B23" s="160"/>
      <c r="C23" s="36" t="s">
        <v>116</v>
      </c>
      <c r="D23" s="20" t="s">
        <v>117</v>
      </c>
      <c r="E23" s="39"/>
      <c r="F23" s="44"/>
      <c r="G23" s="20" t="s">
        <v>396</v>
      </c>
    </row>
    <row r="24" spans="2:7" ht="14" x14ac:dyDescent="0.15">
      <c r="B24" s="160"/>
      <c r="C24" s="37" t="s">
        <v>118</v>
      </c>
      <c r="D24" s="28" t="s">
        <v>119</v>
      </c>
      <c r="E24" s="44"/>
      <c r="F24" s="44">
        <f>E23</f>
        <v>0</v>
      </c>
      <c r="G24" s="154"/>
    </row>
    <row r="25" spans="2:7" ht="14" x14ac:dyDescent="0.15">
      <c r="B25" s="160"/>
      <c r="C25" s="38" t="s">
        <v>120</v>
      </c>
      <c r="D25" s="30" t="s">
        <v>121</v>
      </c>
      <c r="E25" s="46"/>
      <c r="F25" s="41">
        <f>F12+F14+F16+F18+F20+F22+F24</f>
        <v>4.32</v>
      </c>
      <c r="G25" s="154"/>
    </row>
    <row r="26" spans="2:7" x14ac:dyDescent="0.15">
      <c r="E26" s="25"/>
      <c r="F26" s="25"/>
    </row>
    <row r="27" spans="2:7" ht="58" customHeight="1" x14ac:dyDescent="0.15">
      <c r="B27" s="160" t="s">
        <v>122</v>
      </c>
      <c r="C27" s="33" t="s">
        <v>123</v>
      </c>
      <c r="D27" s="20" t="s">
        <v>124</v>
      </c>
      <c r="E27" s="63">
        <v>20</v>
      </c>
      <c r="F27" s="44"/>
      <c r="G27" s="20" t="s">
        <v>358</v>
      </c>
    </row>
    <row r="28" spans="2:7" ht="69" customHeight="1" x14ac:dyDescent="0.15">
      <c r="B28" s="160"/>
      <c r="C28" s="33" t="s">
        <v>125</v>
      </c>
      <c r="D28" s="20" t="s">
        <v>126</v>
      </c>
      <c r="E28" s="63">
        <v>1.9039999999999999</v>
      </c>
      <c r="F28" s="44"/>
      <c r="G28" s="20" t="s">
        <v>388</v>
      </c>
    </row>
    <row r="29" spans="2:7" ht="41" customHeight="1" x14ac:dyDescent="0.15">
      <c r="B29" s="160"/>
      <c r="C29" s="33" t="s">
        <v>127</v>
      </c>
      <c r="D29" s="20" t="s">
        <v>128</v>
      </c>
      <c r="E29" s="63">
        <v>365.7</v>
      </c>
      <c r="F29" s="44"/>
      <c r="G29" s="20" t="s">
        <v>359</v>
      </c>
    </row>
    <row r="30" spans="2:7" ht="28" x14ac:dyDescent="0.15">
      <c r="B30" s="160"/>
      <c r="C30" s="33" t="s">
        <v>129</v>
      </c>
      <c r="D30" s="20" t="s">
        <v>130</v>
      </c>
      <c r="E30" s="63">
        <v>70</v>
      </c>
      <c r="F30" s="44"/>
      <c r="G30" s="20" t="s">
        <v>389</v>
      </c>
    </row>
    <row r="31" spans="2:7" ht="28" x14ac:dyDescent="0.15">
      <c r="B31" s="160"/>
      <c r="C31" s="33" t="s">
        <v>131</v>
      </c>
      <c r="D31" s="20" t="s">
        <v>132</v>
      </c>
      <c r="E31" s="63">
        <v>0.9</v>
      </c>
      <c r="F31" s="44"/>
      <c r="G31" s="20" t="s">
        <v>373</v>
      </c>
    </row>
    <row r="32" spans="2:7" ht="42" x14ac:dyDescent="0.15">
      <c r="B32" s="160"/>
      <c r="C32" s="33" t="s">
        <v>133</v>
      </c>
      <c r="D32" s="20" t="s">
        <v>298</v>
      </c>
      <c r="E32" s="63">
        <v>0.3</v>
      </c>
      <c r="F32" s="44"/>
      <c r="G32" s="20" t="s">
        <v>390</v>
      </c>
    </row>
    <row r="33" spans="2:7" ht="15" x14ac:dyDescent="0.15">
      <c r="B33" s="160"/>
      <c r="C33" s="33" t="s">
        <v>134</v>
      </c>
      <c r="D33" s="28" t="s">
        <v>135</v>
      </c>
      <c r="E33" s="44"/>
      <c r="F33" s="49">
        <f>IF(E31=0,0,(E27+1)*E28*(E30-20)/E31/E32/1000)</f>
        <v>7.4044444444444437</v>
      </c>
      <c r="G33" s="154"/>
    </row>
    <row r="34" spans="2:7" ht="42" x14ac:dyDescent="0.15">
      <c r="B34" s="160"/>
      <c r="C34" s="33" t="s">
        <v>136</v>
      </c>
      <c r="D34" s="20" t="s">
        <v>137</v>
      </c>
      <c r="E34" s="39"/>
      <c r="F34" s="44"/>
      <c r="G34" s="20" t="s">
        <v>396</v>
      </c>
    </row>
    <row r="35" spans="2:7" ht="28" x14ac:dyDescent="0.15">
      <c r="B35" s="160"/>
      <c r="C35" s="33" t="s">
        <v>138</v>
      </c>
      <c r="D35" s="28" t="s">
        <v>139</v>
      </c>
      <c r="E35" s="44"/>
      <c r="F35" s="45">
        <f>E34</f>
        <v>0</v>
      </c>
      <c r="G35" s="154"/>
    </row>
    <row r="36" spans="2:7" ht="56" x14ac:dyDescent="0.15">
      <c r="B36" s="160"/>
      <c r="C36" s="33" t="s">
        <v>140</v>
      </c>
      <c r="D36" s="20" t="s">
        <v>141</v>
      </c>
      <c r="E36" s="39">
        <v>1</v>
      </c>
      <c r="F36" s="44"/>
      <c r="G36" s="20" t="s">
        <v>372</v>
      </c>
    </row>
    <row r="37" spans="2:7" ht="56" x14ac:dyDescent="0.15">
      <c r="B37" s="160"/>
      <c r="C37" s="33" t="s">
        <v>142</v>
      </c>
      <c r="D37" s="20" t="s">
        <v>143</v>
      </c>
      <c r="E37" s="39">
        <v>113</v>
      </c>
      <c r="F37" s="44"/>
      <c r="G37" s="20" t="s">
        <v>391</v>
      </c>
    </row>
    <row r="38" spans="2:7" ht="42" x14ac:dyDescent="0.15">
      <c r="B38" s="160"/>
      <c r="C38" s="33" t="s">
        <v>144</v>
      </c>
      <c r="D38" s="20" t="s">
        <v>145</v>
      </c>
      <c r="E38" s="39">
        <v>77.099999999999994</v>
      </c>
      <c r="F38" s="44"/>
      <c r="G38" s="20" t="s">
        <v>359</v>
      </c>
    </row>
    <row r="39" spans="2:7" ht="42" x14ac:dyDescent="0.15">
      <c r="B39" s="160"/>
      <c r="C39" s="33" t="s">
        <v>146</v>
      </c>
      <c r="D39" s="20" t="s">
        <v>147</v>
      </c>
      <c r="E39" s="39">
        <v>64.7</v>
      </c>
      <c r="F39" s="44"/>
      <c r="G39" s="20" t="s">
        <v>391</v>
      </c>
    </row>
    <row r="40" spans="2:7" ht="28" x14ac:dyDescent="0.15">
      <c r="B40" s="160"/>
      <c r="C40" s="33" t="s">
        <v>148</v>
      </c>
      <c r="D40" s="28" t="s">
        <v>149</v>
      </c>
      <c r="E40" s="45">
        <f>MIN(E38,E39)</f>
        <v>64.7</v>
      </c>
      <c r="F40" s="44"/>
      <c r="G40" s="154"/>
    </row>
    <row r="41" spans="2:7" ht="28" x14ac:dyDescent="0.15">
      <c r="B41" s="160"/>
      <c r="C41" s="33" t="s">
        <v>150</v>
      </c>
      <c r="D41" s="28" t="s">
        <v>151</v>
      </c>
      <c r="E41" s="44"/>
      <c r="F41" s="49">
        <f>(E36+E27)*E28*(E40-20)/E31/E32/1000</f>
        <v>6.6195733333333324</v>
      </c>
      <c r="G41" s="154"/>
    </row>
    <row r="42" spans="2:7" ht="28" x14ac:dyDescent="0.15">
      <c r="B42" s="160"/>
      <c r="C42" s="33" t="s">
        <v>152</v>
      </c>
      <c r="D42" s="28" t="s">
        <v>153</v>
      </c>
      <c r="E42" s="44"/>
      <c r="F42" s="61">
        <f>IF(E38&lt;E39,1,0)*E27*E29/E31/E32/1000</f>
        <v>0</v>
      </c>
      <c r="G42" s="154"/>
    </row>
    <row r="43" spans="2:7" ht="28" x14ac:dyDescent="0.15">
      <c r="B43" s="160"/>
      <c r="C43" s="33" t="s">
        <v>154</v>
      </c>
      <c r="D43" s="28" t="s">
        <v>155</v>
      </c>
      <c r="E43" s="44"/>
      <c r="F43" s="150">
        <f>IF(E38&gt;E39,1,0)*E36*E37/E31/E32/1000</f>
        <v>0.41851851851851851</v>
      </c>
      <c r="G43" s="154"/>
    </row>
    <row r="44" spans="2:7" ht="43" x14ac:dyDescent="0.15">
      <c r="B44" s="160"/>
      <c r="C44" s="33" t="s">
        <v>156</v>
      </c>
      <c r="D44" s="28" t="s">
        <v>157</v>
      </c>
      <c r="E44" s="44"/>
      <c r="F44" s="151">
        <f>(2*E28*(E38-20)+E29)/E31/1000</f>
        <v>0.64792977777777772</v>
      </c>
      <c r="G44" s="154"/>
    </row>
    <row r="45" spans="2:7" ht="42" x14ac:dyDescent="0.15">
      <c r="B45" s="160"/>
      <c r="C45" s="33" t="s">
        <v>158</v>
      </c>
      <c r="D45" s="27" t="s">
        <v>159</v>
      </c>
      <c r="E45" s="64">
        <v>1</v>
      </c>
      <c r="F45" s="44"/>
      <c r="G45" s="20" t="s">
        <v>366</v>
      </c>
    </row>
    <row r="46" spans="2:7" ht="42" x14ac:dyDescent="0.15">
      <c r="B46" s="160"/>
      <c r="C46" s="33" t="s">
        <v>160</v>
      </c>
      <c r="D46" s="27" t="s">
        <v>161</v>
      </c>
      <c r="E46" s="39">
        <v>1</v>
      </c>
      <c r="F46" s="44"/>
      <c r="G46" s="20" t="s">
        <v>367</v>
      </c>
    </row>
    <row r="47" spans="2:7" ht="28" x14ac:dyDescent="0.15">
      <c r="B47" s="160"/>
      <c r="C47" s="33" t="s">
        <v>162</v>
      </c>
      <c r="D47" s="28" t="s">
        <v>163</v>
      </c>
      <c r="E47" s="44"/>
      <c r="F47" s="50">
        <f>E27*E45+E36*E46</f>
        <v>21</v>
      </c>
      <c r="G47" s="154"/>
    </row>
    <row r="48" spans="2:7" ht="29" customHeight="1" x14ac:dyDescent="0.15">
      <c r="B48" s="160"/>
      <c r="C48" s="33" t="s">
        <v>164</v>
      </c>
      <c r="D48" s="20" t="s">
        <v>165</v>
      </c>
      <c r="E48" s="51">
        <v>0.01</v>
      </c>
      <c r="F48" s="44"/>
      <c r="G48" s="154"/>
    </row>
    <row r="49" spans="2:7" ht="30" customHeight="1" x14ac:dyDescent="0.15">
      <c r="B49" s="160"/>
      <c r="C49" s="33" t="s">
        <v>166</v>
      </c>
      <c r="D49" s="20" t="s">
        <v>167</v>
      </c>
      <c r="E49" s="39">
        <v>35</v>
      </c>
      <c r="F49" s="44"/>
      <c r="G49" s="20" t="s">
        <v>392</v>
      </c>
    </row>
    <row r="50" spans="2:7" ht="28" x14ac:dyDescent="0.15">
      <c r="B50" s="160"/>
      <c r="C50" s="33" t="s">
        <v>168</v>
      </c>
      <c r="D50" s="20" t="s">
        <v>169</v>
      </c>
      <c r="E50" s="39">
        <v>1</v>
      </c>
      <c r="F50" s="44"/>
      <c r="G50" s="154"/>
    </row>
    <row r="51" spans="2:7" ht="14" x14ac:dyDescent="0.15">
      <c r="B51" s="160"/>
      <c r="C51" s="33" t="s">
        <v>170</v>
      </c>
      <c r="D51" s="28" t="s">
        <v>171</v>
      </c>
      <c r="E51" s="44"/>
      <c r="F51" s="45">
        <f>E27*E48*(E49+E50)/E31</f>
        <v>8</v>
      </c>
      <c r="G51" s="154"/>
    </row>
    <row r="52" spans="2:7" ht="26" customHeight="1" x14ac:dyDescent="0.15">
      <c r="B52" s="160"/>
      <c r="C52" s="33" t="s">
        <v>172</v>
      </c>
      <c r="D52" s="20" t="s">
        <v>173</v>
      </c>
      <c r="E52" s="51">
        <v>0.01</v>
      </c>
      <c r="F52" s="44"/>
      <c r="G52" s="154"/>
    </row>
    <row r="53" spans="2:7" ht="30" customHeight="1" x14ac:dyDescent="0.15">
      <c r="B53" s="160"/>
      <c r="C53" s="33" t="s">
        <v>174</v>
      </c>
      <c r="D53" s="20" t="s">
        <v>175</v>
      </c>
      <c r="E53" s="39">
        <v>36.5</v>
      </c>
      <c r="F53" s="44"/>
      <c r="G53" s="20" t="s">
        <v>393</v>
      </c>
    </row>
    <row r="54" spans="2:7" ht="28" x14ac:dyDescent="0.15">
      <c r="B54" s="160"/>
      <c r="C54" s="33" t="s">
        <v>176</v>
      </c>
      <c r="D54" s="20" t="s">
        <v>177</v>
      </c>
      <c r="E54" s="39">
        <v>1</v>
      </c>
      <c r="F54" s="44"/>
      <c r="G54" s="20"/>
    </row>
    <row r="55" spans="2:7" ht="14" x14ac:dyDescent="0.15">
      <c r="B55" s="160"/>
      <c r="C55" s="33" t="s">
        <v>178</v>
      </c>
      <c r="D55" s="28" t="s">
        <v>171</v>
      </c>
      <c r="E55" s="44"/>
      <c r="F55" s="45">
        <f>E36*E52*(E53+E54)/E31</f>
        <v>0.41666666666666663</v>
      </c>
      <c r="G55" s="154"/>
    </row>
    <row r="56" spans="2:7" ht="14" x14ac:dyDescent="0.15">
      <c r="B56" s="160"/>
      <c r="C56" s="33" t="s">
        <v>179</v>
      </c>
      <c r="D56" s="28" t="s">
        <v>362</v>
      </c>
      <c r="E56" s="44"/>
      <c r="F56" s="45"/>
      <c r="G56" s="154"/>
    </row>
    <row r="57" spans="2:7" ht="42" x14ac:dyDescent="0.15">
      <c r="B57" s="160"/>
      <c r="C57" s="33" t="s">
        <v>181</v>
      </c>
      <c r="D57" s="27" t="s">
        <v>368</v>
      </c>
      <c r="E57" s="39">
        <v>1</v>
      </c>
      <c r="F57" s="45"/>
      <c r="G57" s="20" t="s">
        <v>365</v>
      </c>
    </row>
    <row r="58" spans="2:7" ht="28" x14ac:dyDescent="0.15">
      <c r="B58" s="160"/>
      <c r="C58" s="33" t="s">
        <v>183</v>
      </c>
      <c r="D58" s="27" t="s">
        <v>371</v>
      </c>
      <c r="E58" s="39">
        <v>4.18</v>
      </c>
      <c r="F58" s="45"/>
      <c r="G58" s="20" t="s">
        <v>394</v>
      </c>
    </row>
    <row r="59" spans="2:7" ht="15" customHeight="1" x14ac:dyDescent="0.15">
      <c r="B59" s="160"/>
      <c r="C59" s="33" t="s">
        <v>374</v>
      </c>
      <c r="D59" s="27" t="s">
        <v>369</v>
      </c>
      <c r="E59" s="39">
        <v>2260</v>
      </c>
      <c r="F59" s="45"/>
      <c r="G59" s="20" t="s">
        <v>395</v>
      </c>
    </row>
    <row r="60" spans="2:7" ht="30" customHeight="1" x14ac:dyDescent="0.15">
      <c r="B60" s="160"/>
      <c r="C60" s="33" t="s">
        <v>375</v>
      </c>
      <c r="D60" s="20" t="s">
        <v>370</v>
      </c>
      <c r="E60" s="39">
        <v>0.02</v>
      </c>
      <c r="F60" s="44"/>
      <c r="G60" s="20" t="s">
        <v>395</v>
      </c>
    </row>
    <row r="61" spans="2:7" ht="28" x14ac:dyDescent="0.15">
      <c r="B61" s="160"/>
      <c r="C61" s="33" t="s">
        <v>376</v>
      </c>
      <c r="D61" s="20" t="s">
        <v>363</v>
      </c>
      <c r="E61" s="39">
        <v>1</v>
      </c>
      <c r="F61" s="45"/>
      <c r="G61" s="20"/>
    </row>
    <row r="62" spans="2:7" ht="14" x14ac:dyDescent="0.15">
      <c r="B62" s="160"/>
      <c r="C62" s="33" t="s">
        <v>377</v>
      </c>
      <c r="D62" s="28" t="s">
        <v>364</v>
      </c>
      <c r="E62" s="44"/>
      <c r="F62" s="61">
        <f>IF(E61=0,0,(E57+1)*E58/E61/E60/1000)</f>
        <v>0.41799999999999993</v>
      </c>
      <c r="G62" s="154"/>
    </row>
    <row r="63" spans="2:7" ht="28" x14ac:dyDescent="0.15">
      <c r="B63" s="160"/>
      <c r="C63" s="33" t="s">
        <v>378</v>
      </c>
      <c r="D63" s="20" t="s">
        <v>180</v>
      </c>
      <c r="E63" s="39"/>
      <c r="F63" s="44"/>
      <c r="G63" s="20"/>
    </row>
    <row r="64" spans="2:7" ht="14" x14ac:dyDescent="0.15">
      <c r="B64" s="160"/>
      <c r="C64" s="33" t="s">
        <v>379</v>
      </c>
      <c r="D64" s="28" t="s">
        <v>182</v>
      </c>
      <c r="E64" s="44"/>
      <c r="F64" s="45">
        <f>E63</f>
        <v>0</v>
      </c>
      <c r="G64" s="154"/>
    </row>
    <row r="65" spans="2:7" ht="14" x14ac:dyDescent="0.15">
      <c r="B65" s="160"/>
      <c r="C65" s="34" t="s">
        <v>380</v>
      </c>
      <c r="D65" s="30" t="s">
        <v>184</v>
      </c>
      <c r="E65" s="46"/>
      <c r="F65" s="47">
        <f>IF(E32=0,0,F33+F35+F41+F42+F43+F44+F64+F62+F51)</f>
        <v>23.508466074074072</v>
      </c>
      <c r="G65" s="154"/>
    </row>
    <row r="66" spans="2:7" x14ac:dyDescent="0.15">
      <c r="D66" s="29"/>
      <c r="E66" s="25"/>
      <c r="F66" s="25"/>
    </row>
    <row r="67" spans="2:7" ht="28" hidden="1" x14ac:dyDescent="0.15">
      <c r="B67" s="159" t="s">
        <v>185</v>
      </c>
      <c r="C67" s="36" t="s">
        <v>186</v>
      </c>
      <c r="D67" s="20" t="s">
        <v>187</v>
      </c>
      <c r="E67" s="39"/>
      <c r="F67" s="40"/>
      <c r="G67" s="154"/>
    </row>
    <row r="68" spans="2:7" ht="42" hidden="1" x14ac:dyDescent="0.15">
      <c r="B68" s="159"/>
      <c r="C68" s="36" t="s">
        <v>188</v>
      </c>
      <c r="D68" s="20" t="s">
        <v>189</v>
      </c>
      <c r="E68" s="39"/>
      <c r="F68" s="40"/>
      <c r="G68" s="154"/>
    </row>
    <row r="69" spans="2:7" ht="56" hidden="1" x14ac:dyDescent="0.15">
      <c r="B69" s="159"/>
      <c r="C69" s="36" t="s">
        <v>190</v>
      </c>
      <c r="D69" s="20" t="s">
        <v>191</v>
      </c>
      <c r="E69" s="39"/>
      <c r="F69" s="40"/>
      <c r="G69" s="154"/>
    </row>
    <row r="70" spans="2:7" ht="52" hidden="1" customHeight="1" x14ac:dyDescent="0.15">
      <c r="B70" s="159"/>
      <c r="C70" s="36" t="s">
        <v>192</v>
      </c>
      <c r="D70" s="20" t="s">
        <v>193</v>
      </c>
      <c r="E70" s="39"/>
      <c r="F70" s="40"/>
      <c r="G70" s="154"/>
    </row>
    <row r="71" spans="2:7" ht="69" hidden="1" customHeight="1" x14ac:dyDescent="0.15">
      <c r="B71" s="159"/>
      <c r="C71" s="36" t="s">
        <v>194</v>
      </c>
      <c r="D71" s="20" t="s">
        <v>195</v>
      </c>
      <c r="E71" s="39"/>
      <c r="F71" s="40"/>
      <c r="G71" s="154"/>
    </row>
    <row r="72" spans="2:7" ht="54" hidden="1" customHeight="1" x14ac:dyDescent="0.15">
      <c r="B72" s="159"/>
      <c r="C72" s="36" t="s">
        <v>196</v>
      </c>
      <c r="D72" s="20" t="s">
        <v>197</v>
      </c>
      <c r="E72" s="39"/>
      <c r="F72" s="40"/>
      <c r="G72" s="154"/>
    </row>
    <row r="73" spans="2:7" ht="55" hidden="1" customHeight="1" x14ac:dyDescent="0.15">
      <c r="B73" s="159"/>
      <c r="C73" s="36" t="s">
        <v>198</v>
      </c>
      <c r="D73" s="20" t="s">
        <v>199</v>
      </c>
      <c r="E73" s="39"/>
      <c r="F73" s="40"/>
      <c r="G73" s="154"/>
    </row>
    <row r="74" spans="2:7" ht="41" hidden="1" customHeight="1" x14ac:dyDescent="0.15">
      <c r="B74" s="159"/>
      <c r="C74" s="36" t="s">
        <v>200</v>
      </c>
      <c r="D74" s="20" t="s">
        <v>201</v>
      </c>
      <c r="E74" s="39"/>
      <c r="F74" s="40"/>
      <c r="G74" s="154"/>
    </row>
    <row r="75" spans="2:7" ht="56" hidden="1" x14ac:dyDescent="0.15">
      <c r="B75" s="159"/>
      <c r="C75" s="36" t="s">
        <v>202</v>
      </c>
      <c r="D75" s="20" t="s">
        <v>203</v>
      </c>
      <c r="E75" s="39"/>
      <c r="F75" s="40"/>
      <c r="G75" s="154"/>
    </row>
    <row r="76" spans="2:7" ht="70" hidden="1" x14ac:dyDescent="0.15">
      <c r="B76" s="159"/>
      <c r="C76" s="36" t="s">
        <v>204</v>
      </c>
      <c r="D76" s="20" t="s">
        <v>205</v>
      </c>
      <c r="E76" s="39"/>
      <c r="F76" s="40"/>
      <c r="G76" s="154"/>
    </row>
    <row r="77" spans="2:7" ht="14" hidden="1" x14ac:dyDescent="0.15">
      <c r="B77" s="159"/>
      <c r="C77" s="38" t="s">
        <v>206</v>
      </c>
      <c r="D77" s="30" t="s">
        <v>207</v>
      </c>
      <c r="E77" s="41"/>
      <c r="F77" s="42">
        <f>E67*SUM(E67:E76)</f>
        <v>0</v>
      </c>
      <c r="G77" s="154"/>
    </row>
    <row r="78" spans="2:7" hidden="1" x14ac:dyDescent="0.15">
      <c r="E78" s="25"/>
      <c r="F78" s="25"/>
      <c r="G78" s="154"/>
    </row>
    <row r="79" spans="2:7" ht="28" hidden="1" x14ac:dyDescent="0.15">
      <c r="B79" s="159" t="s">
        <v>208</v>
      </c>
      <c r="C79" s="36" t="s">
        <v>209</v>
      </c>
      <c r="D79" s="20" t="s">
        <v>210</v>
      </c>
      <c r="E79" s="39"/>
      <c r="F79" s="40"/>
      <c r="G79" s="154"/>
    </row>
    <row r="80" spans="2:7" ht="42" hidden="1" x14ac:dyDescent="0.15">
      <c r="B80" s="159"/>
      <c r="C80" s="36" t="s">
        <v>211</v>
      </c>
      <c r="D80" s="20" t="s">
        <v>212</v>
      </c>
      <c r="E80" s="39"/>
      <c r="F80" s="62"/>
      <c r="G80" s="154"/>
    </row>
    <row r="81" spans="2:7" ht="14" hidden="1" x14ac:dyDescent="0.15">
      <c r="B81" s="159"/>
      <c r="C81" s="36" t="s">
        <v>213</v>
      </c>
      <c r="D81" s="20" t="s">
        <v>214</v>
      </c>
      <c r="E81" s="39"/>
      <c r="F81" s="62"/>
      <c r="G81" s="154"/>
    </row>
    <row r="82" spans="2:7" ht="14" hidden="1" x14ac:dyDescent="0.15">
      <c r="B82" s="159"/>
      <c r="C82" s="36" t="s">
        <v>215</v>
      </c>
      <c r="D82" s="28" t="s">
        <v>216</v>
      </c>
      <c r="E82" s="44"/>
      <c r="F82" s="62">
        <f>E79*(E81-20)*2*E80/1000</f>
        <v>0</v>
      </c>
      <c r="G82" s="154"/>
    </row>
    <row r="83" spans="2:7" ht="42" hidden="1" x14ac:dyDescent="0.15">
      <c r="B83" s="159"/>
      <c r="C83" s="33" t="s">
        <v>217</v>
      </c>
      <c r="D83" s="20" t="s">
        <v>218</v>
      </c>
      <c r="E83" s="39"/>
      <c r="F83" s="62"/>
      <c r="G83" s="154"/>
    </row>
    <row r="84" spans="2:7" ht="28" hidden="1" x14ac:dyDescent="0.15">
      <c r="B84" s="159"/>
      <c r="C84" s="33" t="s">
        <v>219</v>
      </c>
      <c r="D84" s="20" t="s">
        <v>220</v>
      </c>
      <c r="E84" s="39"/>
      <c r="F84" s="62"/>
      <c r="G84" s="154"/>
    </row>
    <row r="85" spans="2:7" ht="28" hidden="1" x14ac:dyDescent="0.15">
      <c r="B85" s="159"/>
      <c r="C85" s="33" t="s">
        <v>221</v>
      </c>
      <c r="D85" s="28" t="s">
        <v>222</v>
      </c>
      <c r="E85" s="44"/>
      <c r="F85" s="62">
        <f>E83*E84</f>
        <v>0</v>
      </c>
      <c r="G85" s="154"/>
    </row>
    <row r="86" spans="2:7" ht="28" hidden="1" x14ac:dyDescent="0.15">
      <c r="B86" s="159"/>
      <c r="C86" s="33" t="s">
        <v>223</v>
      </c>
      <c r="D86" s="28" t="s">
        <v>224</v>
      </c>
      <c r="E86" s="44"/>
      <c r="F86" s="62">
        <f>F82-F85</f>
        <v>0</v>
      </c>
      <c r="G86" s="154"/>
    </row>
    <row r="87" spans="2:7" ht="56" hidden="1" x14ac:dyDescent="0.15">
      <c r="B87" s="159"/>
      <c r="C87" s="36" t="s">
        <v>225</v>
      </c>
      <c r="D87" s="27" t="s">
        <v>226</v>
      </c>
      <c r="E87" s="39"/>
      <c r="F87" s="62"/>
      <c r="G87" s="154"/>
    </row>
    <row r="88" spans="2:7" ht="42" hidden="1" x14ac:dyDescent="0.15">
      <c r="B88" s="159"/>
      <c r="C88" s="36" t="s">
        <v>227</v>
      </c>
      <c r="D88" s="27" t="s">
        <v>228</v>
      </c>
      <c r="E88" s="39"/>
      <c r="F88" s="62"/>
      <c r="G88" s="154"/>
    </row>
    <row r="89" spans="2:7" ht="28" hidden="1" x14ac:dyDescent="0.15">
      <c r="B89" s="159"/>
      <c r="C89" s="36" t="s">
        <v>229</v>
      </c>
      <c r="D89" s="20" t="s">
        <v>230</v>
      </c>
      <c r="E89" s="39"/>
      <c r="F89" s="62"/>
      <c r="G89" s="154"/>
    </row>
    <row r="90" spans="2:7" ht="14" hidden="1" x14ac:dyDescent="0.15">
      <c r="B90" s="159"/>
      <c r="C90" s="34" t="s">
        <v>231</v>
      </c>
      <c r="D90" s="30" t="s">
        <v>232</v>
      </c>
      <c r="E90" s="44"/>
      <c r="F90" s="42">
        <f>E79*(F86+E87+E88+E89)</f>
        <v>0</v>
      </c>
      <c r="G90" s="154"/>
    </row>
    <row r="91" spans="2:7" hidden="1" x14ac:dyDescent="0.15">
      <c r="E91" s="25"/>
      <c r="F91" s="25"/>
      <c r="G91" s="154"/>
    </row>
    <row r="92" spans="2:7" ht="28" hidden="1" x14ac:dyDescent="0.15">
      <c r="B92" s="159" t="s">
        <v>233</v>
      </c>
      <c r="C92" s="36" t="s">
        <v>234</v>
      </c>
      <c r="D92" s="20" t="s">
        <v>235</v>
      </c>
      <c r="E92" s="39"/>
      <c r="F92" s="44"/>
      <c r="G92" s="154"/>
    </row>
    <row r="93" spans="2:7" ht="42" hidden="1" x14ac:dyDescent="0.15">
      <c r="B93" s="159"/>
      <c r="C93" s="36" t="s">
        <v>236</v>
      </c>
      <c r="D93" s="20" t="s">
        <v>237</v>
      </c>
      <c r="E93" s="39"/>
      <c r="F93" s="40"/>
      <c r="G93" s="154"/>
    </row>
    <row r="94" spans="2:7" ht="14" hidden="1" x14ac:dyDescent="0.15">
      <c r="B94" s="159"/>
      <c r="C94" s="36" t="s">
        <v>238</v>
      </c>
      <c r="D94" s="20" t="s">
        <v>239</v>
      </c>
      <c r="E94" s="39"/>
      <c r="F94" s="40"/>
      <c r="G94" s="154"/>
    </row>
    <row r="95" spans="2:7" ht="14" hidden="1" x14ac:dyDescent="0.15">
      <c r="B95" s="159"/>
      <c r="C95" s="36" t="s">
        <v>240</v>
      </c>
      <c r="D95" s="28" t="s">
        <v>216</v>
      </c>
      <c r="E95" s="58"/>
      <c r="F95" s="40">
        <f>E92*(E94-20)*2/1000</f>
        <v>0</v>
      </c>
      <c r="G95" s="154"/>
    </row>
    <row r="96" spans="2:7" ht="42" hidden="1" x14ac:dyDescent="0.15">
      <c r="B96" s="159"/>
      <c r="C96" s="36" t="s">
        <v>241</v>
      </c>
      <c r="D96" s="20" t="s">
        <v>242</v>
      </c>
      <c r="E96" s="39"/>
      <c r="F96" s="62"/>
      <c r="G96" s="154"/>
    </row>
    <row r="97" spans="2:7" ht="28" hidden="1" x14ac:dyDescent="0.15">
      <c r="B97" s="159"/>
      <c r="C97" s="36" t="s">
        <v>243</v>
      </c>
      <c r="D97" s="20" t="s">
        <v>244</v>
      </c>
      <c r="E97" s="39"/>
      <c r="F97" s="62"/>
      <c r="G97" s="154"/>
    </row>
    <row r="98" spans="2:7" ht="28" hidden="1" x14ac:dyDescent="0.15">
      <c r="B98" s="159"/>
      <c r="C98" s="36" t="s">
        <v>245</v>
      </c>
      <c r="D98" s="28" t="s">
        <v>246</v>
      </c>
      <c r="E98" s="44"/>
      <c r="F98" s="62">
        <f>E96*E97</f>
        <v>0</v>
      </c>
      <c r="G98" s="154"/>
    </row>
    <row r="99" spans="2:7" ht="28" hidden="1" x14ac:dyDescent="0.15">
      <c r="B99" s="159"/>
      <c r="C99" s="36" t="s">
        <v>247</v>
      </c>
      <c r="D99" s="28" t="s">
        <v>248</v>
      </c>
      <c r="E99" s="44"/>
      <c r="F99" s="62">
        <f>F95-F98</f>
        <v>0</v>
      </c>
      <c r="G99" s="154"/>
    </row>
    <row r="100" spans="2:7" ht="42" hidden="1" x14ac:dyDescent="0.15">
      <c r="B100" s="159"/>
      <c r="C100" s="36" t="s">
        <v>249</v>
      </c>
      <c r="D100" s="27" t="s">
        <v>250</v>
      </c>
      <c r="E100" s="59"/>
      <c r="F100" s="40"/>
      <c r="G100" s="154"/>
    </row>
    <row r="101" spans="2:7" ht="28" hidden="1" x14ac:dyDescent="0.15">
      <c r="B101" s="159"/>
      <c r="C101" s="36" t="s">
        <v>251</v>
      </c>
      <c r="D101" s="20" t="s">
        <v>252</v>
      </c>
      <c r="E101" s="39"/>
      <c r="F101" s="40"/>
      <c r="G101" s="154"/>
    </row>
    <row r="102" spans="2:7" ht="14" hidden="1" x14ac:dyDescent="0.15">
      <c r="B102" s="159"/>
      <c r="C102" s="38" t="s">
        <v>253</v>
      </c>
      <c r="D102" s="30" t="s">
        <v>254</v>
      </c>
      <c r="E102" s="44"/>
      <c r="F102" s="42">
        <f>E92*(F99+E100+E101)</f>
        <v>0</v>
      </c>
      <c r="G102" s="154"/>
    </row>
    <row r="103" spans="2:7" hidden="1" x14ac:dyDescent="0.15">
      <c r="E103" s="25"/>
      <c r="F103" s="25"/>
    </row>
    <row r="104" spans="2:7" ht="42" hidden="1" x14ac:dyDescent="0.15">
      <c r="B104" s="52" t="s">
        <v>255</v>
      </c>
      <c r="C104" s="34" t="s">
        <v>256</v>
      </c>
      <c r="D104" s="30" t="s">
        <v>257</v>
      </c>
      <c r="E104" s="60"/>
      <c r="F104" s="41">
        <f>E104</f>
        <v>0</v>
      </c>
      <c r="G104" s="154"/>
    </row>
    <row r="105" spans="2:7" hidden="1" x14ac:dyDescent="0.15">
      <c r="E105" s="25"/>
      <c r="F105" s="25"/>
    </row>
    <row r="106" spans="2:7" ht="14" x14ac:dyDescent="0.15">
      <c r="B106" s="160" t="s">
        <v>258</v>
      </c>
      <c r="C106" s="37" t="s">
        <v>259</v>
      </c>
      <c r="D106" s="28" t="s">
        <v>260</v>
      </c>
      <c r="E106" s="23"/>
      <c r="F106" s="45">
        <f>2*'EE CO2e solvents+processes'!C29</f>
        <v>0.4</v>
      </c>
      <c r="G106" s="154"/>
    </row>
    <row r="107" spans="2:7" ht="28" x14ac:dyDescent="0.15">
      <c r="B107" s="160"/>
      <c r="C107" s="36" t="s">
        <v>261</v>
      </c>
      <c r="D107" s="20" t="s">
        <v>262</v>
      </c>
      <c r="E107" s="44"/>
      <c r="F107" s="45"/>
      <c r="G107" s="154"/>
    </row>
    <row r="108" spans="2:7" ht="14" x14ac:dyDescent="0.15">
      <c r="B108" s="160"/>
      <c r="C108" s="37" t="s">
        <v>263</v>
      </c>
      <c r="D108" s="28" t="s">
        <v>264</v>
      </c>
      <c r="E108" s="44"/>
      <c r="F108" s="45">
        <f>'EE CO2e solvents+processes'!C34</f>
        <v>6</v>
      </c>
      <c r="G108" s="154"/>
    </row>
    <row r="109" spans="2:7" ht="32" customHeight="1" x14ac:dyDescent="0.15">
      <c r="B109" s="160"/>
      <c r="C109" s="36" t="s">
        <v>265</v>
      </c>
      <c r="D109" s="27" t="s">
        <v>266</v>
      </c>
      <c r="E109" s="39"/>
      <c r="F109" s="44"/>
      <c r="G109" s="20" t="s">
        <v>396</v>
      </c>
    </row>
    <row r="110" spans="2:7" ht="14" x14ac:dyDescent="0.15">
      <c r="B110" s="160"/>
      <c r="C110" s="37" t="s">
        <v>267</v>
      </c>
      <c r="D110" s="28" t="s">
        <v>268</v>
      </c>
      <c r="E110" s="45"/>
      <c r="F110" s="45">
        <f>E109*'EE CO2e solvents+processes'!C35</f>
        <v>0</v>
      </c>
      <c r="G110" s="154"/>
    </row>
    <row r="111" spans="2:7" ht="53" customHeight="1" x14ac:dyDescent="0.15">
      <c r="B111" s="160"/>
      <c r="C111" s="36" t="s">
        <v>269</v>
      </c>
      <c r="D111" s="27" t="s">
        <v>270</v>
      </c>
      <c r="E111" s="22"/>
      <c r="F111" s="26"/>
      <c r="G111" s="20" t="s">
        <v>396</v>
      </c>
    </row>
    <row r="112" spans="2:7" ht="14" x14ac:dyDescent="0.15">
      <c r="B112" s="160"/>
      <c r="C112" s="37" t="s">
        <v>271</v>
      </c>
      <c r="D112" s="28" t="s">
        <v>272</v>
      </c>
      <c r="E112" s="26"/>
      <c r="F112" s="44">
        <f>E111</f>
        <v>0</v>
      </c>
      <c r="G112" s="154"/>
    </row>
    <row r="113" spans="2:7" ht="14" x14ac:dyDescent="0.15">
      <c r="B113" s="160"/>
      <c r="C113" s="38" t="s">
        <v>273</v>
      </c>
      <c r="D113" s="30" t="s">
        <v>274</v>
      </c>
      <c r="E113" s="31"/>
      <c r="F113" s="46">
        <f>F106+F108+F110+F112</f>
        <v>6.4</v>
      </c>
      <c r="G113" s="154"/>
    </row>
    <row r="115" spans="2:7" ht="14" x14ac:dyDescent="0.15">
      <c r="B115" s="160" t="s">
        <v>275</v>
      </c>
      <c r="C115" s="33" t="s">
        <v>276</v>
      </c>
      <c r="D115" s="54" t="s">
        <v>277</v>
      </c>
      <c r="E115" s="53"/>
      <c r="F115" s="71">
        <f>F8</f>
        <v>0.6</v>
      </c>
      <c r="G115" s="154"/>
    </row>
    <row r="116" spans="2:7" ht="14" x14ac:dyDescent="0.15">
      <c r="B116" s="160"/>
      <c r="C116" s="33" t="s">
        <v>278</v>
      </c>
      <c r="D116" s="54" t="s">
        <v>279</v>
      </c>
      <c r="E116" s="53"/>
      <c r="F116" s="71">
        <f>F25</f>
        <v>4.32</v>
      </c>
      <c r="G116" s="154"/>
    </row>
    <row r="117" spans="2:7" ht="28" x14ac:dyDescent="0.15">
      <c r="B117" s="160"/>
      <c r="C117" s="33" t="s">
        <v>280</v>
      </c>
      <c r="D117" s="54" t="s">
        <v>281</v>
      </c>
      <c r="E117" s="53"/>
      <c r="F117" s="55">
        <f>F65</f>
        <v>23.508466074074072</v>
      </c>
      <c r="G117" s="154"/>
    </row>
    <row r="118" spans="2:7" ht="28" x14ac:dyDescent="0.15">
      <c r="B118" s="160"/>
      <c r="C118" s="33" t="s">
        <v>282</v>
      </c>
      <c r="D118" s="54" t="s">
        <v>283</v>
      </c>
      <c r="E118" s="53"/>
      <c r="F118" s="71">
        <f>F77</f>
        <v>0</v>
      </c>
      <c r="G118" s="20" t="s">
        <v>396</v>
      </c>
    </row>
    <row r="119" spans="2:7" ht="28" x14ac:dyDescent="0.15">
      <c r="B119" s="160"/>
      <c r="C119" s="33" t="s">
        <v>284</v>
      </c>
      <c r="D119" s="54" t="s">
        <v>285</v>
      </c>
      <c r="E119" s="53"/>
      <c r="F119" s="71">
        <f>F90</f>
        <v>0</v>
      </c>
      <c r="G119" s="20" t="s">
        <v>396</v>
      </c>
    </row>
    <row r="120" spans="2:7" ht="28" x14ac:dyDescent="0.15">
      <c r="B120" s="160"/>
      <c r="C120" s="33" t="s">
        <v>286</v>
      </c>
      <c r="D120" s="54" t="s">
        <v>287</v>
      </c>
      <c r="E120" s="53"/>
      <c r="F120" s="71">
        <f>F102</f>
        <v>0</v>
      </c>
      <c r="G120" s="20" t="s">
        <v>396</v>
      </c>
    </row>
    <row r="121" spans="2:7" ht="28" x14ac:dyDescent="0.15">
      <c r="B121" s="160"/>
      <c r="C121" s="33" t="s">
        <v>288</v>
      </c>
      <c r="D121" s="54" t="s">
        <v>289</v>
      </c>
      <c r="E121" s="53"/>
      <c r="F121" s="71">
        <f>F104</f>
        <v>0</v>
      </c>
      <c r="G121" s="20" t="s">
        <v>396</v>
      </c>
    </row>
    <row r="122" spans="2:7" ht="28" x14ac:dyDescent="0.15">
      <c r="B122" s="160"/>
      <c r="C122" s="33" t="s">
        <v>290</v>
      </c>
      <c r="D122" s="54" t="s">
        <v>291</v>
      </c>
      <c r="E122" s="53"/>
      <c r="F122" s="71">
        <f>F113</f>
        <v>6.4</v>
      </c>
      <c r="G122" s="154"/>
    </row>
    <row r="123" spans="2:7" ht="14" x14ac:dyDescent="0.15">
      <c r="B123" s="160"/>
      <c r="C123" s="34" t="s">
        <v>292</v>
      </c>
      <c r="D123" s="30" t="s">
        <v>293</v>
      </c>
      <c r="E123" s="32"/>
      <c r="F123" s="57">
        <f>SUM(F115:F122)</f>
        <v>34.828466074074072</v>
      </c>
      <c r="G123" s="20" t="s">
        <v>294</v>
      </c>
    </row>
    <row r="124" spans="2:7" ht="14" x14ac:dyDescent="0.15">
      <c r="B124" s="160"/>
      <c r="C124" s="34" t="s">
        <v>295</v>
      </c>
      <c r="D124" s="30" t="s">
        <v>296</v>
      </c>
      <c r="E124" s="26"/>
      <c r="F124" s="56">
        <f>F123/20</f>
        <v>1.7414233037037037</v>
      </c>
      <c r="G124" s="20" t="s">
        <v>294</v>
      </c>
    </row>
    <row r="126" spans="2:7" s="128" customFormat="1" x14ac:dyDescent="0.15">
      <c r="C126" s="129"/>
      <c r="D126" s="152"/>
      <c r="G126" s="152"/>
    </row>
    <row r="127" spans="2:7" s="128" customFormat="1" x14ac:dyDescent="0.15">
      <c r="C127" s="129"/>
      <c r="D127" s="152"/>
      <c r="G127" s="152"/>
    </row>
  </sheetData>
  <mergeCells count="9">
    <mergeCell ref="B92:B102"/>
    <mergeCell ref="B106:B113"/>
    <mergeCell ref="B115:B124"/>
    <mergeCell ref="B4:G4"/>
    <mergeCell ref="B7:B8"/>
    <mergeCell ref="B10:B25"/>
    <mergeCell ref="B27:B65"/>
    <mergeCell ref="B67:B77"/>
    <mergeCell ref="B79:B90"/>
  </mergeCells>
  <phoneticPr fontId="5" type="noConversion"/>
  <pageMargins left="0.25" right="0.25" top="0.75" bottom="0.75" header="0.3" footer="0.3"/>
  <pageSetup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05E2A-A461-4383-841F-A45C6C7C4879}">
  <dimension ref="A1:L52"/>
  <sheetViews>
    <sheetView tabSelected="1" zoomScale="92" zoomScaleNormal="100" workbookViewId="0">
      <selection activeCell="E28" sqref="E28:I28"/>
    </sheetView>
  </sheetViews>
  <sheetFormatPr baseColWidth="10" defaultColWidth="0" defaultRowHeight="13" zeroHeight="1" x14ac:dyDescent="0.15"/>
  <cols>
    <col min="1" max="1" width="4.6640625" style="111" customWidth="1"/>
    <col min="2" max="2" width="30.1640625" style="1" customWidth="1"/>
    <col min="3" max="3" width="20.5" style="5" customWidth="1"/>
    <col min="4" max="5" width="20.5" style="1" customWidth="1"/>
    <col min="6" max="6" width="23.5" style="1" customWidth="1"/>
    <col min="7" max="7" width="9.1640625" style="1" customWidth="1"/>
    <col min="8" max="8" width="31.5" style="1" customWidth="1"/>
    <col min="9" max="9" width="19.33203125" style="1" customWidth="1"/>
    <col min="10" max="12" width="9.1640625" style="111" customWidth="1"/>
    <col min="13" max="16384" width="9.1640625" style="1" hidden="1"/>
  </cols>
  <sheetData>
    <row r="1" spans="2:11" s="111" customFormat="1" x14ac:dyDescent="0.15">
      <c r="C1" s="114"/>
    </row>
    <row r="2" spans="2:11" s="111" customFormat="1" ht="20" x14ac:dyDescent="0.15">
      <c r="B2" s="166" t="s">
        <v>37</v>
      </c>
      <c r="C2" s="166"/>
      <c r="D2" s="166"/>
      <c r="E2" s="166"/>
      <c r="F2" s="166"/>
      <c r="G2" s="166"/>
      <c r="H2" s="166"/>
      <c r="I2" s="166"/>
      <c r="J2" s="166"/>
      <c r="K2" s="166"/>
    </row>
    <row r="3" spans="2:11" s="111" customFormat="1" x14ac:dyDescent="0.15">
      <c r="C3" s="114"/>
    </row>
    <row r="4" spans="2:11" s="111" customFormat="1" ht="20.5" customHeight="1" x14ac:dyDescent="0.15">
      <c r="B4" s="167" t="s">
        <v>38</v>
      </c>
      <c r="C4" s="167"/>
      <c r="D4" s="167"/>
      <c r="E4" s="167"/>
      <c r="F4" s="167"/>
      <c r="G4" s="167"/>
      <c r="H4" s="167"/>
      <c r="I4" s="167"/>
      <c r="J4" s="167"/>
      <c r="K4" s="167"/>
    </row>
    <row r="5" spans="2:11" s="111" customFormat="1" ht="16" x14ac:dyDescent="0.15">
      <c r="B5" s="118"/>
      <c r="C5" s="117"/>
      <c r="D5" s="118"/>
      <c r="E5" s="119"/>
    </row>
    <row r="6" spans="2:11" ht="69" customHeight="1" x14ac:dyDescent="0.15">
      <c r="B6" s="6" t="s">
        <v>39</v>
      </c>
      <c r="C6" s="7" t="s">
        <v>40</v>
      </c>
      <c r="D6" s="109" t="s">
        <v>41</v>
      </c>
      <c r="E6" s="110" t="s">
        <v>42</v>
      </c>
      <c r="F6" s="110" t="s">
        <v>43</v>
      </c>
      <c r="G6" s="110" t="s">
        <v>44</v>
      </c>
      <c r="H6" s="110" t="s">
        <v>45</v>
      </c>
      <c r="I6" s="111"/>
    </row>
    <row r="7" spans="2:11" ht="24.5" customHeight="1" x14ac:dyDescent="0.15">
      <c r="B7" s="11" t="s">
        <v>46</v>
      </c>
      <c r="C7" s="67">
        <v>69.8</v>
      </c>
      <c r="D7" s="65">
        <v>1.38</v>
      </c>
      <c r="E7" s="8">
        <v>483</v>
      </c>
      <c r="F7" s="8" t="s">
        <v>47</v>
      </c>
      <c r="G7" s="8">
        <v>-103.8</v>
      </c>
      <c r="H7" s="8" t="s">
        <v>47</v>
      </c>
      <c r="I7" s="111"/>
    </row>
    <row r="8" spans="2:11" ht="24.5" customHeight="1" x14ac:dyDescent="0.15">
      <c r="B8" s="11" t="s">
        <v>48</v>
      </c>
      <c r="C8" s="67">
        <v>52.3</v>
      </c>
      <c r="D8" s="65">
        <v>1.56</v>
      </c>
      <c r="E8" s="12">
        <v>800</v>
      </c>
      <c r="F8" s="12">
        <v>2.1</v>
      </c>
      <c r="G8" s="12">
        <v>197</v>
      </c>
      <c r="H8" s="12">
        <v>372</v>
      </c>
      <c r="I8" s="111"/>
    </row>
    <row r="9" spans="2:11" ht="24.5" customHeight="1" x14ac:dyDescent="0.15">
      <c r="B9" s="11" t="s">
        <v>49</v>
      </c>
      <c r="C9" s="67">
        <v>69.3</v>
      </c>
      <c r="D9" s="65">
        <v>1.24</v>
      </c>
      <c r="E9" s="8">
        <v>438</v>
      </c>
      <c r="F9" s="8">
        <v>2.15</v>
      </c>
      <c r="G9" s="8">
        <v>-47.8</v>
      </c>
      <c r="H9" s="8" t="s">
        <v>47</v>
      </c>
      <c r="I9" s="111"/>
    </row>
    <row r="10" spans="2:11" ht="24.5" customHeight="1" x14ac:dyDescent="0.15">
      <c r="B10" s="11" t="s">
        <v>50</v>
      </c>
      <c r="C10" s="67">
        <v>46.8</v>
      </c>
      <c r="D10" s="65">
        <v>1.25</v>
      </c>
      <c r="E10" s="8">
        <v>522</v>
      </c>
      <c r="F10" s="8">
        <v>2.15</v>
      </c>
      <c r="G10" s="8">
        <v>56</v>
      </c>
      <c r="H10" s="8">
        <v>77</v>
      </c>
      <c r="I10" s="111"/>
    </row>
    <row r="11" spans="2:11" ht="24.5" customHeight="1" x14ac:dyDescent="0.15">
      <c r="B11" s="11" t="s">
        <v>51</v>
      </c>
      <c r="C11" s="67">
        <v>58.9</v>
      </c>
      <c r="D11" s="65">
        <v>0.90300000000000002</v>
      </c>
      <c r="E11" s="8">
        <v>361</v>
      </c>
      <c r="F11" s="8">
        <v>1.72</v>
      </c>
      <c r="G11" s="8">
        <v>110.6</v>
      </c>
      <c r="H11" s="8">
        <v>156</v>
      </c>
      <c r="I11" s="111"/>
    </row>
    <row r="12" spans="2:11" ht="24.5" customHeight="1" x14ac:dyDescent="0.15">
      <c r="B12" s="11" t="s">
        <v>52</v>
      </c>
      <c r="C12" s="67">
        <v>56.7</v>
      </c>
      <c r="D12" s="65">
        <v>0.75800000000000001</v>
      </c>
      <c r="E12" s="8">
        <v>336</v>
      </c>
      <c r="F12" s="8">
        <v>1.72</v>
      </c>
      <c r="G12" s="8">
        <v>140</v>
      </c>
      <c r="H12" s="8">
        <v>206</v>
      </c>
      <c r="I12" s="111"/>
    </row>
    <row r="13" spans="2:11" ht="24.5" customHeight="1" x14ac:dyDescent="0.15">
      <c r="B13" s="135" t="s">
        <v>53</v>
      </c>
      <c r="C13" s="136">
        <v>36.5</v>
      </c>
      <c r="D13" s="137">
        <v>0.91200000000000003</v>
      </c>
      <c r="E13" s="138">
        <v>1100</v>
      </c>
      <c r="F13" s="138">
        <v>2.5299999999999998</v>
      </c>
      <c r="G13" s="138">
        <v>64.8</v>
      </c>
      <c r="H13" s="138">
        <v>113</v>
      </c>
      <c r="I13" s="111"/>
    </row>
    <row r="14" spans="2:11" ht="24.5" customHeight="1" x14ac:dyDescent="0.15">
      <c r="B14" s="11" t="s">
        <v>54</v>
      </c>
      <c r="C14" s="67">
        <v>90.9</v>
      </c>
      <c r="D14" s="66">
        <v>4.5999999999999996</v>
      </c>
      <c r="E14" s="12">
        <v>400</v>
      </c>
      <c r="F14" s="12">
        <v>2.27</v>
      </c>
      <c r="G14" s="12">
        <v>145</v>
      </c>
      <c r="H14" s="12">
        <v>284</v>
      </c>
      <c r="I14" s="111"/>
    </row>
    <row r="15" spans="2:11" ht="24.5" customHeight="1" x14ac:dyDescent="0.15">
      <c r="B15" s="134" t="s">
        <v>361</v>
      </c>
      <c r="C15" s="139">
        <v>0.02</v>
      </c>
      <c r="D15" s="139">
        <v>1E-3</v>
      </c>
      <c r="E15" s="138">
        <v>2260</v>
      </c>
      <c r="F15" s="138">
        <v>4.18</v>
      </c>
      <c r="G15" s="138">
        <v>100</v>
      </c>
      <c r="H15" s="138">
        <v>334</v>
      </c>
      <c r="I15" s="111"/>
    </row>
    <row r="16" spans="2:11" ht="24.5" customHeight="1" x14ac:dyDescent="0.15">
      <c r="B16" s="13" t="s">
        <v>55</v>
      </c>
      <c r="C16" s="68">
        <v>47</v>
      </c>
      <c r="D16" s="68">
        <v>1.3</v>
      </c>
      <c r="E16" s="8">
        <v>839</v>
      </c>
      <c r="F16" s="8">
        <v>2.46</v>
      </c>
      <c r="G16" s="8">
        <v>78.400000000000006</v>
      </c>
      <c r="H16" s="8">
        <v>143</v>
      </c>
      <c r="I16" s="111"/>
    </row>
    <row r="17" spans="2:9" ht="24.5" customHeight="1" x14ac:dyDescent="0.15">
      <c r="B17" s="13" t="s">
        <v>56</v>
      </c>
      <c r="C17" s="69">
        <v>62</v>
      </c>
      <c r="D17" s="70">
        <v>1.9</v>
      </c>
      <c r="E17" s="8">
        <v>494</v>
      </c>
      <c r="F17" s="8">
        <v>2.19</v>
      </c>
      <c r="G17" s="8">
        <v>78.599999999999994</v>
      </c>
      <c r="H17" s="8">
        <v>128</v>
      </c>
      <c r="I17" s="111"/>
    </row>
    <row r="18" spans="2:9" s="111" customFormat="1" ht="22" customHeight="1" x14ac:dyDescent="0.15">
      <c r="B18" s="134" t="s">
        <v>360</v>
      </c>
      <c r="C18" s="140">
        <v>35</v>
      </c>
      <c r="D18" s="141">
        <v>0.1</v>
      </c>
      <c r="E18" s="138">
        <v>365.7</v>
      </c>
      <c r="F18" s="138">
        <v>1.9039999999999999</v>
      </c>
      <c r="G18" s="138">
        <v>77.099999999999994</v>
      </c>
      <c r="H18" s="138"/>
    </row>
    <row r="19" spans="2:9" s="111" customFormat="1" x14ac:dyDescent="0.15">
      <c r="B19" s="126"/>
      <c r="C19" s="114"/>
      <c r="E19" s="122"/>
    </row>
    <row r="20" spans="2:9" s="111" customFormat="1" x14ac:dyDescent="0.15">
      <c r="B20" s="126"/>
      <c r="C20" s="114"/>
      <c r="E20" s="122"/>
    </row>
    <row r="21" spans="2:9" s="111" customFormat="1" x14ac:dyDescent="0.15">
      <c r="B21" s="126"/>
      <c r="C21" s="114"/>
      <c r="E21" s="122"/>
    </row>
    <row r="22" spans="2:9" s="111" customFormat="1" ht="18" x14ac:dyDescent="0.15">
      <c r="B22" s="127" t="s">
        <v>57</v>
      </c>
      <c r="C22" s="114"/>
      <c r="E22" s="122"/>
    </row>
    <row r="23" spans="2:9" s="111" customFormat="1" ht="33.75" customHeight="1" x14ac:dyDescent="0.15">
      <c r="B23" s="168" t="s">
        <v>58</v>
      </c>
      <c r="C23" s="168"/>
      <c r="D23" s="168"/>
      <c r="E23" s="168"/>
      <c r="F23" s="168"/>
      <c r="G23" s="168"/>
      <c r="H23" s="168"/>
      <c r="I23" s="168"/>
    </row>
    <row r="24" spans="2:9" s="111" customFormat="1" ht="16" x14ac:dyDescent="0.15">
      <c r="B24" s="125" t="s">
        <v>59</v>
      </c>
      <c r="C24" s="114"/>
      <c r="E24" s="122"/>
    </row>
    <row r="25" spans="2:9" s="111" customFormat="1" x14ac:dyDescent="0.15">
      <c r="C25" s="114"/>
      <c r="E25" s="122"/>
    </row>
    <row r="26" spans="2:9" ht="34" x14ac:dyDescent="0.15">
      <c r="B26" s="15" t="s">
        <v>60</v>
      </c>
      <c r="C26" s="16" t="s">
        <v>61</v>
      </c>
      <c r="D26" s="17" t="s">
        <v>2</v>
      </c>
      <c r="E26" s="169" t="s">
        <v>62</v>
      </c>
      <c r="F26" s="169"/>
      <c r="G26" s="169"/>
      <c r="H26" s="169"/>
      <c r="I26" s="169"/>
    </row>
    <row r="27" spans="2:9" ht="25.25" customHeight="1" x14ac:dyDescent="0.15">
      <c r="B27" s="14" t="s">
        <v>63</v>
      </c>
      <c r="C27" s="18">
        <v>0.5</v>
      </c>
      <c r="D27" s="19">
        <f>C27/20</f>
        <v>2.5000000000000001E-2</v>
      </c>
      <c r="E27" s="165" t="s">
        <v>64</v>
      </c>
      <c r="F27" s="165"/>
      <c r="G27" s="165"/>
      <c r="H27" s="165"/>
      <c r="I27" s="165"/>
    </row>
    <row r="28" spans="2:9" ht="24.5" customHeight="1" x14ac:dyDescent="0.15">
      <c r="B28" s="14" t="s">
        <v>65</v>
      </c>
      <c r="C28" s="9">
        <v>0.55000000000000004</v>
      </c>
      <c r="D28" s="10">
        <f>C28/20</f>
        <v>2.7500000000000004E-2</v>
      </c>
      <c r="E28" s="165" t="s">
        <v>66</v>
      </c>
      <c r="F28" s="165"/>
      <c r="G28" s="165"/>
      <c r="H28" s="165"/>
      <c r="I28" s="165"/>
    </row>
    <row r="29" spans="2:9" ht="24.5" customHeight="1" x14ac:dyDescent="0.15">
      <c r="B29" s="14" t="s">
        <v>67</v>
      </c>
      <c r="C29" s="9">
        <v>0.2</v>
      </c>
      <c r="D29" s="10">
        <f t="shared" ref="D29:D33" si="0">C29/20</f>
        <v>0.01</v>
      </c>
      <c r="E29" s="165" t="s">
        <v>68</v>
      </c>
      <c r="F29" s="165"/>
      <c r="G29" s="165"/>
      <c r="H29" s="165"/>
      <c r="I29" s="165"/>
    </row>
    <row r="30" spans="2:9" ht="24.5" customHeight="1" x14ac:dyDescent="0.15">
      <c r="B30" s="14" t="s">
        <v>69</v>
      </c>
      <c r="C30" s="9">
        <v>0.2</v>
      </c>
      <c r="D30" s="10">
        <f t="shared" si="0"/>
        <v>0.01</v>
      </c>
      <c r="E30" s="165" t="s">
        <v>70</v>
      </c>
      <c r="F30" s="165"/>
      <c r="G30" s="165"/>
      <c r="H30" s="165"/>
      <c r="I30" s="165"/>
    </row>
    <row r="31" spans="2:9" ht="24.5" customHeight="1" x14ac:dyDescent="0.15">
      <c r="B31" s="14" t="s">
        <v>71</v>
      </c>
      <c r="C31" s="9">
        <v>0.2</v>
      </c>
      <c r="D31" s="10">
        <f t="shared" si="0"/>
        <v>0.01</v>
      </c>
      <c r="E31" s="165" t="s">
        <v>72</v>
      </c>
      <c r="F31" s="165"/>
      <c r="G31" s="165"/>
      <c r="H31" s="165"/>
      <c r="I31" s="165"/>
    </row>
    <row r="32" spans="2:9" ht="40.25" customHeight="1" x14ac:dyDescent="0.15">
      <c r="B32" s="24" t="s">
        <v>73</v>
      </c>
      <c r="C32" s="9">
        <v>0.3</v>
      </c>
      <c r="D32" s="10">
        <f t="shared" si="0"/>
        <v>1.4999999999999999E-2</v>
      </c>
      <c r="E32" s="165" t="s">
        <v>74</v>
      </c>
      <c r="F32" s="165"/>
      <c r="G32" s="165"/>
      <c r="H32" s="165"/>
      <c r="I32" s="165"/>
    </row>
    <row r="33" spans="2:9" ht="24.5" customHeight="1" x14ac:dyDescent="0.15">
      <c r="B33" s="14" t="s">
        <v>75</v>
      </c>
      <c r="C33" s="9">
        <v>0.2</v>
      </c>
      <c r="D33" s="10">
        <f t="shared" si="0"/>
        <v>0.01</v>
      </c>
      <c r="E33" s="165" t="s">
        <v>76</v>
      </c>
      <c r="F33" s="165"/>
      <c r="G33" s="165"/>
      <c r="H33" s="165"/>
      <c r="I33" s="165"/>
    </row>
    <row r="34" spans="2:9" ht="24.5" customHeight="1" x14ac:dyDescent="0.15">
      <c r="B34" s="14" t="s">
        <v>77</v>
      </c>
      <c r="C34" s="9">
        <v>6</v>
      </c>
      <c r="D34" s="10">
        <f>C34/20</f>
        <v>0.3</v>
      </c>
      <c r="E34" s="165" t="s">
        <v>78</v>
      </c>
      <c r="F34" s="165"/>
      <c r="G34" s="165"/>
      <c r="H34" s="165"/>
      <c r="I34" s="165"/>
    </row>
    <row r="35" spans="2:9" s="111" customFormat="1" x14ac:dyDescent="0.15">
      <c r="B35" s="126"/>
      <c r="C35" s="133"/>
      <c r="D35" s="126"/>
      <c r="E35" s="126"/>
    </row>
    <row r="36" spans="2:9" s="111" customFormat="1" x14ac:dyDescent="0.15">
      <c r="B36" s="126"/>
      <c r="C36" s="114"/>
      <c r="E36" s="122"/>
    </row>
    <row r="37" spans="2:9" s="111" customFormat="1" hidden="1" x14ac:dyDescent="0.15">
      <c r="B37" s="126"/>
      <c r="C37" s="114"/>
      <c r="E37" s="122"/>
    </row>
    <row r="38" spans="2:9" hidden="1" x14ac:dyDescent="0.15">
      <c r="B38" s="3"/>
      <c r="E38" s="2"/>
    </row>
    <row r="39" spans="2:9" hidden="1" x14ac:dyDescent="0.15">
      <c r="B39" s="3"/>
      <c r="E39" s="2"/>
    </row>
    <row r="40" spans="2:9" hidden="1" x14ac:dyDescent="0.15">
      <c r="B40" s="3"/>
      <c r="E40" s="2"/>
    </row>
    <row r="41" spans="2:9" hidden="1" x14ac:dyDescent="0.15">
      <c r="B41" s="3"/>
      <c r="E41" s="2"/>
    </row>
    <row r="42" spans="2:9" hidden="1" x14ac:dyDescent="0.15">
      <c r="B42" s="3"/>
      <c r="E42" s="2"/>
    </row>
    <row r="43" spans="2:9" hidden="1" x14ac:dyDescent="0.15">
      <c r="B43" s="3"/>
      <c r="E43" s="2"/>
    </row>
    <row r="44" spans="2:9" hidden="1" x14ac:dyDescent="0.15">
      <c r="B44" s="3"/>
      <c r="E44" s="2"/>
    </row>
    <row r="45" spans="2:9" hidden="1" x14ac:dyDescent="0.15">
      <c r="B45" s="3"/>
      <c r="E45" s="2"/>
    </row>
    <row r="46" spans="2:9" hidden="1" x14ac:dyDescent="0.15">
      <c r="B46" s="3"/>
      <c r="E46" s="2"/>
    </row>
    <row r="47" spans="2:9" hidden="1" x14ac:dyDescent="0.15">
      <c r="B47" s="3"/>
      <c r="E47" s="2"/>
    </row>
    <row r="48" spans="2:9" hidden="1" x14ac:dyDescent="0.15">
      <c r="B48" s="3"/>
      <c r="E48" s="2"/>
    </row>
    <row r="49" spans="2:5" hidden="1" x14ac:dyDescent="0.15">
      <c r="B49" s="3"/>
      <c r="E49" s="2"/>
    </row>
    <row r="50" spans="2:5" hidden="1" x14ac:dyDescent="0.15">
      <c r="B50" s="3"/>
    </row>
    <row r="51" spans="2:5" hidden="1" x14ac:dyDescent="0.15">
      <c r="B51" s="3"/>
    </row>
    <row r="52" spans="2:5" x14ac:dyDescent="0.15"/>
  </sheetData>
  <mergeCells count="12">
    <mergeCell ref="E33:I33"/>
    <mergeCell ref="E34:I34"/>
    <mergeCell ref="B2:K2"/>
    <mergeCell ref="B4:K4"/>
    <mergeCell ref="B23:I23"/>
    <mergeCell ref="E26:I26"/>
    <mergeCell ref="E27:I27"/>
    <mergeCell ref="E28:I28"/>
    <mergeCell ref="E29:I29"/>
    <mergeCell ref="E30:I30"/>
    <mergeCell ref="E31:I31"/>
    <mergeCell ref="E32:I3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7"/>
  <sheetViews>
    <sheetView topLeftCell="A2" zoomScale="75" zoomScaleNormal="85" workbookViewId="0">
      <selection activeCell="D36" sqref="C36:D36"/>
    </sheetView>
  </sheetViews>
  <sheetFormatPr baseColWidth="10" defaultColWidth="0" defaultRowHeight="13" zeroHeight="1" x14ac:dyDescent="0.15"/>
  <cols>
    <col min="1" max="1" width="4.6640625" style="111" customWidth="1"/>
    <col min="2" max="2" width="26.5" style="1" bestFit="1" customWidth="1"/>
    <col min="3" max="4" width="19.5" style="5" customWidth="1"/>
    <col min="5" max="6" width="19.5" style="1" customWidth="1"/>
    <col min="7" max="7" width="19.5" style="5" customWidth="1"/>
    <col min="8" max="8" width="19.5" style="1" customWidth="1"/>
    <col min="9" max="9" width="19.5" style="5" customWidth="1"/>
    <col min="10" max="10" width="19.5" style="1" customWidth="1"/>
    <col min="11" max="11" width="19.5" style="5" customWidth="1"/>
    <col min="12" max="12" width="19.5" style="1" customWidth="1"/>
    <col min="13" max="13" width="19.5" style="5" customWidth="1"/>
    <col min="14" max="14" width="19.5" style="1" customWidth="1"/>
    <col min="15" max="15" width="50.83203125" style="1" customWidth="1"/>
    <col min="16" max="16" width="12" style="111" bestFit="1" customWidth="1"/>
    <col min="17" max="17" width="12" style="1" hidden="1" customWidth="1"/>
    <col min="18" max="16384" width="9.1640625" style="1" hidden="1"/>
  </cols>
  <sheetData>
    <row r="1" spans="1:16" s="111" customFormat="1" x14ac:dyDescent="0.15">
      <c r="C1" s="114"/>
      <c r="D1" s="114"/>
      <c r="G1" s="114"/>
      <c r="I1" s="114"/>
      <c r="K1" s="115" t="s">
        <v>351</v>
      </c>
      <c r="M1" s="114"/>
    </row>
    <row r="2" spans="1:16" s="111" customFormat="1" ht="20.5" customHeight="1" x14ac:dyDescent="0.15">
      <c r="B2" s="116" t="s">
        <v>0</v>
      </c>
      <c r="C2" s="117"/>
      <c r="D2" s="117"/>
      <c r="E2" s="118"/>
      <c r="F2" s="118"/>
      <c r="G2" s="117"/>
      <c r="H2" s="118"/>
      <c r="I2" s="117"/>
      <c r="J2" s="118"/>
      <c r="K2" s="117"/>
      <c r="L2" s="118"/>
      <c r="M2" s="117"/>
      <c r="N2" s="118"/>
      <c r="O2" s="119"/>
      <c r="P2" s="119"/>
    </row>
    <row r="3" spans="1:16" s="111" customFormat="1" ht="17" thickBot="1" x14ac:dyDescent="0.2">
      <c r="B3" s="118"/>
      <c r="C3" s="117"/>
      <c r="D3" s="117"/>
      <c r="E3" s="118"/>
      <c r="F3" s="118"/>
      <c r="G3" s="117"/>
      <c r="H3" s="118"/>
      <c r="I3" s="117"/>
      <c r="J3" s="118"/>
      <c r="K3" s="117"/>
      <c r="L3" s="118"/>
      <c r="M3" s="117"/>
      <c r="N3" s="118"/>
      <c r="O3" s="119"/>
      <c r="P3" s="119"/>
    </row>
    <row r="4" spans="1:16" ht="16" x14ac:dyDescent="0.15">
      <c r="B4" s="72"/>
      <c r="C4" s="170" t="s">
        <v>1</v>
      </c>
      <c r="D4" s="171"/>
      <c r="E4" s="172" t="s">
        <v>2</v>
      </c>
      <c r="F4" s="173"/>
      <c r="G4" s="176" t="s">
        <v>345</v>
      </c>
      <c r="H4" s="177"/>
      <c r="I4" s="176" t="s">
        <v>346</v>
      </c>
      <c r="J4" s="177"/>
      <c r="K4" s="176" t="s">
        <v>352</v>
      </c>
      <c r="L4" s="177"/>
      <c r="M4" s="176" t="s">
        <v>353</v>
      </c>
      <c r="N4" s="177"/>
      <c r="O4" s="174" t="s">
        <v>3</v>
      </c>
      <c r="P4" s="119"/>
    </row>
    <row r="5" spans="1:16" s="4" customFormat="1" ht="63" customHeight="1" x14ac:dyDescent="0.15">
      <c r="A5" s="112"/>
      <c r="B5" s="73" t="s">
        <v>4</v>
      </c>
      <c r="C5" s="80" t="s">
        <v>5</v>
      </c>
      <c r="D5" s="81" t="s">
        <v>6</v>
      </c>
      <c r="E5" s="89" t="s">
        <v>5</v>
      </c>
      <c r="F5" s="90" t="s">
        <v>6</v>
      </c>
      <c r="G5" s="80" t="s">
        <v>347</v>
      </c>
      <c r="H5" s="89" t="s">
        <v>348</v>
      </c>
      <c r="I5" s="80" t="s">
        <v>347</v>
      </c>
      <c r="J5" s="89" t="s">
        <v>348</v>
      </c>
      <c r="K5" s="80" t="s">
        <v>347</v>
      </c>
      <c r="L5" s="89" t="s">
        <v>348</v>
      </c>
      <c r="M5" s="80" t="s">
        <v>347</v>
      </c>
      <c r="N5" s="89" t="s">
        <v>348</v>
      </c>
      <c r="O5" s="175"/>
      <c r="P5" s="120"/>
    </row>
    <row r="6" spans="1:16" customFormat="1" ht="16" hidden="1" x14ac:dyDescent="0.15">
      <c r="A6" s="113"/>
      <c r="B6" s="74" t="s">
        <v>302</v>
      </c>
      <c r="C6" s="82">
        <v>23</v>
      </c>
      <c r="D6" s="83">
        <v>7.3</v>
      </c>
      <c r="E6" s="91">
        <v>2.19</v>
      </c>
      <c r="F6" s="92">
        <v>0.44</v>
      </c>
      <c r="G6" s="82"/>
      <c r="H6" s="91"/>
      <c r="I6" s="82"/>
      <c r="J6" s="91"/>
      <c r="K6" s="82"/>
      <c r="L6" s="91"/>
      <c r="M6" s="82"/>
      <c r="N6" s="91"/>
      <c r="O6" s="99"/>
      <c r="P6" s="113"/>
    </row>
    <row r="7" spans="1:16" ht="24.5" hidden="1" customHeight="1" x14ac:dyDescent="0.15">
      <c r="B7" s="75" t="s">
        <v>7</v>
      </c>
      <c r="C7" s="82">
        <v>26.5</v>
      </c>
      <c r="D7" s="83">
        <v>7.3</v>
      </c>
      <c r="E7" s="91">
        <v>1.8</v>
      </c>
      <c r="F7" s="93">
        <v>0.44</v>
      </c>
      <c r="G7" s="82">
        <v>11.6</v>
      </c>
      <c r="H7" s="91">
        <v>1.8</v>
      </c>
      <c r="I7" s="82">
        <v>4.5</v>
      </c>
      <c r="J7" s="91">
        <v>0.34</v>
      </c>
      <c r="K7" s="82">
        <v>11.6</v>
      </c>
      <c r="L7" s="91">
        <v>1.8</v>
      </c>
      <c r="M7" s="82">
        <v>4.5</v>
      </c>
      <c r="N7" s="91">
        <v>0.34</v>
      </c>
      <c r="O7" s="100" t="s">
        <v>8</v>
      </c>
      <c r="P7" s="120"/>
    </row>
    <row r="8" spans="1:16" ht="34" hidden="1" x14ac:dyDescent="0.15">
      <c r="B8" s="107" t="s">
        <v>9</v>
      </c>
      <c r="C8" s="82">
        <v>32.5</v>
      </c>
      <c r="D8" s="83">
        <v>8.6</v>
      </c>
      <c r="E8" s="91">
        <v>2</v>
      </c>
      <c r="F8" s="93">
        <v>0.52</v>
      </c>
      <c r="G8" s="82">
        <v>11.5</v>
      </c>
      <c r="H8" s="91">
        <v>0.85</v>
      </c>
      <c r="I8" s="82">
        <v>10.5</v>
      </c>
      <c r="J8" s="91">
        <v>0.8</v>
      </c>
      <c r="K8" s="82">
        <v>11.5</v>
      </c>
      <c r="L8" s="91">
        <v>0.85</v>
      </c>
      <c r="M8" s="82">
        <v>10.5</v>
      </c>
      <c r="N8" s="91">
        <v>0.8</v>
      </c>
      <c r="O8" s="100" t="s">
        <v>8</v>
      </c>
      <c r="P8" s="120"/>
    </row>
    <row r="9" spans="1:16" ht="24.5" hidden="1" customHeight="1" x14ac:dyDescent="0.15">
      <c r="B9" s="76" t="s">
        <v>317</v>
      </c>
      <c r="C9" s="82">
        <v>18</v>
      </c>
      <c r="D9" s="83">
        <v>1.5</v>
      </c>
      <c r="E9" s="91">
        <v>10.5</v>
      </c>
      <c r="F9" s="93">
        <v>0.51</v>
      </c>
      <c r="G9" s="82">
        <v>10.5</v>
      </c>
      <c r="H9" s="91">
        <v>0.79</v>
      </c>
      <c r="I9" s="82"/>
      <c r="J9" s="91"/>
      <c r="K9" s="82">
        <v>10.5</v>
      </c>
      <c r="L9" s="91">
        <v>0.79</v>
      </c>
      <c r="M9" s="82"/>
      <c r="N9" s="91"/>
      <c r="O9" s="100" t="s">
        <v>8</v>
      </c>
      <c r="P9" s="120"/>
    </row>
    <row r="10" spans="1:16" ht="24.5" hidden="1" customHeight="1" x14ac:dyDescent="0.15">
      <c r="B10" s="77" t="s">
        <v>10</v>
      </c>
      <c r="C10" s="84">
        <v>84.5</v>
      </c>
      <c r="D10" s="85">
        <v>12</v>
      </c>
      <c r="E10" s="94">
        <v>4.95</v>
      </c>
      <c r="F10" s="95">
        <v>0.72499999999999998</v>
      </c>
      <c r="G10" s="82">
        <v>11</v>
      </c>
      <c r="H10" s="91">
        <v>0.85</v>
      </c>
      <c r="I10" s="84">
        <v>8.1999999999999993</v>
      </c>
      <c r="J10" s="94">
        <v>0.6</v>
      </c>
      <c r="K10" s="82">
        <v>11</v>
      </c>
      <c r="L10" s="91">
        <v>0.85</v>
      </c>
      <c r="M10" s="84">
        <v>8.1999999999999993</v>
      </c>
      <c r="N10" s="94">
        <v>0.6</v>
      </c>
      <c r="O10" s="100" t="s">
        <v>8</v>
      </c>
      <c r="P10" s="120"/>
    </row>
    <row r="11" spans="1:16" ht="24.5" hidden="1" customHeight="1" x14ac:dyDescent="0.15">
      <c r="B11" s="77" t="s">
        <v>11</v>
      </c>
      <c r="C11" s="84">
        <v>210</v>
      </c>
      <c r="D11" s="85">
        <v>26</v>
      </c>
      <c r="E11" s="94">
        <v>12</v>
      </c>
      <c r="F11" s="95">
        <v>2.1</v>
      </c>
      <c r="G11" s="84">
        <v>11.6</v>
      </c>
      <c r="H11" s="94">
        <v>0.87</v>
      </c>
      <c r="I11" s="84">
        <v>5.0999999999999996</v>
      </c>
      <c r="J11" s="94">
        <v>0.21</v>
      </c>
      <c r="K11" s="84">
        <v>11.6</v>
      </c>
      <c r="L11" s="94">
        <v>0.87</v>
      </c>
      <c r="M11" s="84">
        <v>5.0999999999999996</v>
      </c>
      <c r="N11" s="94">
        <v>0.21</v>
      </c>
      <c r="O11" s="100" t="s">
        <v>8</v>
      </c>
      <c r="P11" s="120"/>
    </row>
    <row r="12" spans="1:16" ht="24.5" hidden="1" customHeight="1" x14ac:dyDescent="0.15">
      <c r="B12" s="77" t="s">
        <v>14</v>
      </c>
      <c r="C12" s="84">
        <v>315</v>
      </c>
      <c r="D12" s="85">
        <v>36</v>
      </c>
      <c r="E12" s="94">
        <v>24.5</v>
      </c>
      <c r="F12" s="95">
        <v>2.9</v>
      </c>
      <c r="G12" s="84">
        <v>11.7</v>
      </c>
      <c r="H12" s="94">
        <v>0.88</v>
      </c>
      <c r="I12" s="84">
        <v>5.2</v>
      </c>
      <c r="J12" s="94">
        <v>0.4</v>
      </c>
      <c r="K12" s="84">
        <v>11.7</v>
      </c>
      <c r="L12" s="94">
        <v>0.88</v>
      </c>
      <c r="M12" s="84">
        <v>5.2</v>
      </c>
      <c r="N12" s="94">
        <v>0.4</v>
      </c>
      <c r="O12" s="100" t="s">
        <v>8</v>
      </c>
      <c r="P12" s="120"/>
    </row>
    <row r="13" spans="1:16" ht="24.5" hidden="1" customHeight="1" x14ac:dyDescent="0.15">
      <c r="B13" s="77" t="s">
        <v>19</v>
      </c>
      <c r="C13" s="84">
        <v>685</v>
      </c>
      <c r="D13" s="85">
        <v>87</v>
      </c>
      <c r="E13" s="94">
        <v>46.5</v>
      </c>
      <c r="F13" s="95">
        <v>5.2</v>
      </c>
      <c r="G13" s="84">
        <v>13.3</v>
      </c>
      <c r="H13" s="94">
        <v>0.85</v>
      </c>
      <c r="I13" s="84">
        <v>14.5</v>
      </c>
      <c r="J13" s="94">
        <v>1.1499999999999999</v>
      </c>
      <c r="K13" s="84">
        <v>13.3</v>
      </c>
      <c r="L13" s="94">
        <v>0.85</v>
      </c>
      <c r="M13" s="84">
        <v>14.5</v>
      </c>
      <c r="N13" s="94">
        <v>1.1499999999999999</v>
      </c>
      <c r="O13" s="100" t="s">
        <v>8</v>
      </c>
      <c r="P13" s="120"/>
    </row>
    <row r="14" spans="1:16" ht="24.5" hidden="1" customHeight="1" x14ac:dyDescent="0.15">
      <c r="B14" s="77" t="s">
        <v>12</v>
      </c>
      <c r="C14" s="84">
        <v>59</v>
      </c>
      <c r="D14" s="85">
        <v>13.5</v>
      </c>
      <c r="E14" s="94">
        <v>3.7</v>
      </c>
      <c r="F14" s="95">
        <v>0.82499999999999996</v>
      </c>
      <c r="G14" s="84">
        <v>9.1</v>
      </c>
      <c r="H14" s="94">
        <v>0.69</v>
      </c>
      <c r="I14" s="84">
        <v>0.95</v>
      </c>
      <c r="J14" s="94">
        <v>0.16</v>
      </c>
      <c r="K14" s="84">
        <v>9.1</v>
      </c>
      <c r="L14" s="94">
        <v>0.69</v>
      </c>
      <c r="M14" s="84">
        <v>0.95</v>
      </c>
      <c r="N14" s="94">
        <v>0.16</v>
      </c>
      <c r="O14" s="100" t="s">
        <v>8</v>
      </c>
      <c r="P14" s="120"/>
    </row>
    <row r="15" spans="1:16" ht="24.5" hidden="1" customHeight="1" x14ac:dyDescent="0.15">
      <c r="B15" s="77" t="s">
        <v>319</v>
      </c>
      <c r="C15" s="84">
        <v>27</v>
      </c>
      <c r="D15" s="85">
        <v>7.45</v>
      </c>
      <c r="E15" s="94">
        <v>2</v>
      </c>
      <c r="F15" s="95">
        <v>0.45</v>
      </c>
      <c r="G15" s="84">
        <v>5.4</v>
      </c>
      <c r="H15" s="94">
        <v>0.41</v>
      </c>
      <c r="I15" s="84">
        <v>0.35</v>
      </c>
      <c r="J15" s="94">
        <v>2.7E-2</v>
      </c>
      <c r="K15" s="84">
        <v>5.4</v>
      </c>
      <c r="L15" s="94">
        <v>0.41</v>
      </c>
      <c r="M15" s="84">
        <v>0.35</v>
      </c>
      <c r="N15" s="94">
        <v>2.7E-2</v>
      </c>
      <c r="O15" s="100" t="s">
        <v>8</v>
      </c>
      <c r="P15" s="120"/>
    </row>
    <row r="16" spans="1:16" ht="24.5" hidden="1" customHeight="1" x14ac:dyDescent="0.15">
      <c r="B16" s="77" t="s">
        <v>349</v>
      </c>
      <c r="C16" s="84">
        <v>60</v>
      </c>
      <c r="D16" s="85">
        <v>11</v>
      </c>
      <c r="E16" s="94">
        <v>4.0999999999999996</v>
      </c>
      <c r="F16" s="95">
        <v>0.67</v>
      </c>
      <c r="G16" s="84">
        <v>6.85</v>
      </c>
      <c r="H16" s="94">
        <v>0.51</v>
      </c>
      <c r="I16" s="84">
        <v>1.85</v>
      </c>
      <c r="J16" s="94">
        <v>0.15</v>
      </c>
      <c r="K16" s="84">
        <v>6.85</v>
      </c>
      <c r="L16" s="94">
        <v>0.51</v>
      </c>
      <c r="M16" s="84">
        <v>1.85</v>
      </c>
      <c r="N16" s="94">
        <v>0.15</v>
      </c>
      <c r="O16" s="100" t="s">
        <v>8</v>
      </c>
      <c r="P16" s="120"/>
    </row>
    <row r="17" spans="1:16" customFormat="1" ht="16" hidden="1" x14ac:dyDescent="0.15">
      <c r="A17" s="113"/>
      <c r="B17" s="74" t="s">
        <v>318</v>
      </c>
      <c r="C17" s="82">
        <v>54.4</v>
      </c>
      <c r="D17" s="83">
        <v>11</v>
      </c>
      <c r="E17" s="91">
        <v>3.2</v>
      </c>
      <c r="F17" s="92">
        <v>0.67</v>
      </c>
      <c r="G17" s="82"/>
      <c r="H17" s="91"/>
      <c r="I17" s="82"/>
      <c r="J17" s="91"/>
      <c r="K17" s="82"/>
      <c r="L17" s="91"/>
      <c r="M17" s="82"/>
      <c r="N17" s="91"/>
      <c r="O17" s="100" t="s">
        <v>8</v>
      </c>
      <c r="P17" s="113"/>
    </row>
    <row r="18" spans="1:16" ht="24.5" hidden="1" customHeight="1" x14ac:dyDescent="0.15">
      <c r="B18" s="77" t="s">
        <v>13</v>
      </c>
      <c r="C18" s="84">
        <v>181.5</v>
      </c>
      <c r="D18" s="85">
        <v>33</v>
      </c>
      <c r="E18" s="94">
        <v>11.5</v>
      </c>
      <c r="F18" s="95">
        <v>2</v>
      </c>
      <c r="G18" s="84">
        <v>11</v>
      </c>
      <c r="H18" s="94">
        <v>0.81499999999999995</v>
      </c>
      <c r="I18" s="84">
        <v>4.9000000000000004</v>
      </c>
      <c r="J18" s="94">
        <v>0.39</v>
      </c>
      <c r="K18" s="84">
        <v>11</v>
      </c>
      <c r="L18" s="94">
        <v>0.81499999999999995</v>
      </c>
      <c r="M18" s="84">
        <v>4.9000000000000004</v>
      </c>
      <c r="N18" s="94">
        <v>0.39</v>
      </c>
      <c r="O18" s="100" t="s">
        <v>350</v>
      </c>
      <c r="P18" s="120"/>
    </row>
    <row r="19" spans="1:16" ht="24.5" hidden="1" customHeight="1" x14ac:dyDescent="0.15">
      <c r="B19" s="102" t="s">
        <v>320</v>
      </c>
      <c r="C19" s="84">
        <v>232.5</v>
      </c>
      <c r="D19" s="85">
        <v>11.5</v>
      </c>
      <c r="E19" s="94">
        <v>35.6</v>
      </c>
      <c r="F19" s="95" t="s">
        <v>321</v>
      </c>
      <c r="G19" s="84">
        <v>10.5</v>
      </c>
      <c r="H19" s="94">
        <v>0.77500000000000002</v>
      </c>
      <c r="I19" s="84">
        <v>4.3499999999999996</v>
      </c>
      <c r="J19" s="94">
        <v>0.32500000000000001</v>
      </c>
      <c r="K19" s="84">
        <v>10.5</v>
      </c>
      <c r="L19" s="94">
        <v>0.77500000000000002</v>
      </c>
      <c r="M19" s="84">
        <v>4.3499999999999996</v>
      </c>
      <c r="N19" s="94">
        <v>0.32500000000000001</v>
      </c>
      <c r="O19" s="100" t="s">
        <v>350</v>
      </c>
      <c r="P19" s="120"/>
    </row>
    <row r="20" spans="1:16" ht="24.5" hidden="1" customHeight="1" x14ac:dyDescent="0.15">
      <c r="B20" s="77" t="s">
        <v>18</v>
      </c>
      <c r="C20" s="84">
        <v>1475</v>
      </c>
      <c r="D20" s="85">
        <v>155</v>
      </c>
      <c r="E20" s="94">
        <v>100</v>
      </c>
      <c r="F20" s="95">
        <v>9.3000000000000007</v>
      </c>
      <c r="G20" s="84">
        <v>7.05</v>
      </c>
      <c r="H20" s="94">
        <v>0.53</v>
      </c>
      <c r="I20" s="84">
        <v>2.6</v>
      </c>
      <c r="J20" s="94">
        <v>0.19500000000000001</v>
      </c>
      <c r="K20" s="84">
        <v>7.05</v>
      </c>
      <c r="L20" s="94">
        <v>0.53</v>
      </c>
      <c r="M20" s="84">
        <v>2.6</v>
      </c>
      <c r="N20" s="94">
        <v>0.19500000000000001</v>
      </c>
      <c r="O20" s="100" t="s">
        <v>8</v>
      </c>
      <c r="P20" s="120"/>
    </row>
    <row r="21" spans="1:16" ht="24.5" hidden="1" customHeight="1" x14ac:dyDescent="0.15">
      <c r="B21" s="77" t="s">
        <v>15</v>
      </c>
      <c r="C21" s="84">
        <v>252500</v>
      </c>
      <c r="D21" s="85">
        <v>684.5</v>
      </c>
      <c r="E21" s="94">
        <v>26500</v>
      </c>
      <c r="F21" s="95">
        <v>43</v>
      </c>
      <c r="G21" s="84">
        <v>6.3</v>
      </c>
      <c r="H21" s="94">
        <v>0.48</v>
      </c>
      <c r="I21" s="84">
        <v>1.35</v>
      </c>
      <c r="J21" s="94">
        <v>0.125</v>
      </c>
      <c r="K21" s="84">
        <v>6.3</v>
      </c>
      <c r="L21" s="94">
        <v>0.48</v>
      </c>
      <c r="M21" s="84">
        <v>1.35</v>
      </c>
      <c r="N21" s="94">
        <v>0.125</v>
      </c>
      <c r="O21" s="100" t="s">
        <v>8</v>
      </c>
      <c r="P21" s="120"/>
    </row>
    <row r="22" spans="1:16" ht="24.5" hidden="1" customHeight="1" x14ac:dyDescent="0.15">
      <c r="B22" s="77" t="s">
        <v>16</v>
      </c>
      <c r="C22" s="84">
        <v>271000</v>
      </c>
      <c r="D22" s="85">
        <v>12561</v>
      </c>
      <c r="E22" s="94">
        <v>14750</v>
      </c>
      <c r="F22" s="95">
        <v>367</v>
      </c>
      <c r="G22" s="84"/>
      <c r="H22" s="94"/>
      <c r="I22" s="84"/>
      <c r="J22" s="94"/>
      <c r="K22" s="84"/>
      <c r="L22" s="94"/>
      <c r="M22" s="84"/>
      <c r="N22" s="94"/>
      <c r="O22" s="100" t="s">
        <v>17</v>
      </c>
      <c r="P22" s="120"/>
    </row>
    <row r="23" spans="1:16" customFormat="1" ht="16" hidden="1" x14ac:dyDescent="0.15">
      <c r="A23" s="113"/>
      <c r="B23" s="74" t="s">
        <v>303</v>
      </c>
      <c r="C23" s="82">
        <v>150</v>
      </c>
      <c r="D23" s="83">
        <v>6.2</v>
      </c>
      <c r="E23" s="91">
        <v>9</v>
      </c>
      <c r="F23" s="92">
        <v>0.7</v>
      </c>
      <c r="G23" s="82"/>
      <c r="H23" s="91"/>
      <c r="I23" s="82"/>
      <c r="J23" s="91"/>
      <c r="K23" s="82"/>
      <c r="L23" s="91"/>
      <c r="M23" s="82"/>
      <c r="N23" s="91"/>
      <c r="O23" s="100" t="s">
        <v>8</v>
      </c>
      <c r="P23" s="113"/>
    </row>
    <row r="24" spans="1:16" ht="24.5" hidden="1" customHeight="1" x14ac:dyDescent="0.15">
      <c r="B24" s="77" t="s">
        <v>324</v>
      </c>
      <c r="C24" s="84">
        <v>5500</v>
      </c>
      <c r="D24" s="85"/>
      <c r="E24" s="94">
        <v>425.5</v>
      </c>
      <c r="F24" s="95"/>
      <c r="G24" s="84"/>
      <c r="H24" s="94"/>
      <c r="I24" s="84"/>
      <c r="J24" s="94"/>
      <c r="K24" s="84"/>
      <c r="L24" s="94"/>
      <c r="M24" s="84"/>
      <c r="N24" s="94"/>
      <c r="O24" s="100" t="s">
        <v>8</v>
      </c>
      <c r="P24" s="120"/>
    </row>
    <row r="25" spans="1:16" ht="24.5" hidden="1" customHeight="1" x14ac:dyDescent="0.15">
      <c r="B25" s="77" t="s">
        <v>325</v>
      </c>
      <c r="C25" s="84">
        <v>14200</v>
      </c>
      <c r="D25" s="85"/>
      <c r="E25" s="94">
        <v>1100</v>
      </c>
      <c r="F25" s="95"/>
      <c r="G25" s="84"/>
      <c r="H25" s="94"/>
      <c r="I25" s="84"/>
      <c r="J25" s="94"/>
      <c r="K25" s="84"/>
      <c r="L25" s="94"/>
      <c r="M25" s="84"/>
      <c r="N25" s="94"/>
      <c r="O25" s="100" t="s">
        <v>8</v>
      </c>
      <c r="P25" s="120"/>
    </row>
    <row r="26" spans="1:16" ht="24.5" hidden="1" customHeight="1" x14ac:dyDescent="0.15">
      <c r="B26" s="77" t="s">
        <v>326</v>
      </c>
      <c r="C26" s="84">
        <v>2100</v>
      </c>
      <c r="D26" s="85"/>
      <c r="E26" s="94">
        <v>165</v>
      </c>
      <c r="F26" s="95"/>
      <c r="G26" s="84"/>
      <c r="H26" s="94"/>
      <c r="I26" s="84"/>
      <c r="J26" s="94"/>
      <c r="K26" s="84"/>
      <c r="L26" s="94"/>
      <c r="M26" s="84"/>
      <c r="N26" s="94"/>
      <c r="O26" s="100" t="s">
        <v>8</v>
      </c>
      <c r="P26" s="120"/>
    </row>
    <row r="27" spans="1:16" ht="24.5" customHeight="1" x14ac:dyDescent="0.15">
      <c r="B27" s="77" t="s">
        <v>23</v>
      </c>
      <c r="C27" s="84">
        <v>79</v>
      </c>
      <c r="D27" s="85">
        <v>50</v>
      </c>
      <c r="E27" s="94">
        <v>3.05</v>
      </c>
      <c r="F27" s="95">
        <v>2.1</v>
      </c>
      <c r="G27" s="84"/>
      <c r="H27" s="94"/>
      <c r="I27" s="84"/>
      <c r="J27" s="94"/>
      <c r="K27" s="84">
        <v>21.5</v>
      </c>
      <c r="L27" s="94">
        <v>1.6</v>
      </c>
      <c r="M27" s="84">
        <v>6.2</v>
      </c>
      <c r="N27" s="94">
        <v>0.46500000000000002</v>
      </c>
      <c r="O27" s="100" t="s">
        <v>8</v>
      </c>
      <c r="P27" s="120"/>
    </row>
    <row r="28" spans="1:16" ht="24.5" customHeight="1" x14ac:dyDescent="0.15">
      <c r="B28" s="77" t="s">
        <v>306</v>
      </c>
      <c r="C28" s="84">
        <v>81</v>
      </c>
      <c r="D28" s="85">
        <v>50</v>
      </c>
      <c r="E28" s="94">
        <v>2.75</v>
      </c>
      <c r="F28" s="95">
        <v>2.85</v>
      </c>
      <c r="G28" s="84"/>
      <c r="H28" s="94"/>
      <c r="I28" s="84"/>
      <c r="J28" s="94"/>
      <c r="K28" s="84">
        <v>23.9</v>
      </c>
      <c r="L28" s="94">
        <v>1.8</v>
      </c>
      <c r="M28" s="84">
        <v>6.3</v>
      </c>
      <c r="N28" s="94">
        <v>0.47</v>
      </c>
      <c r="O28" s="100" t="s">
        <v>8</v>
      </c>
      <c r="P28" s="120"/>
    </row>
    <row r="29" spans="1:16" ht="24.5" customHeight="1" x14ac:dyDescent="0.15">
      <c r="B29" s="77" t="s">
        <v>26</v>
      </c>
      <c r="C29" s="84">
        <v>85</v>
      </c>
      <c r="D29" s="85">
        <v>39</v>
      </c>
      <c r="E29" s="94">
        <v>3.9</v>
      </c>
      <c r="F29" s="95">
        <v>2.35</v>
      </c>
      <c r="G29" s="84"/>
      <c r="H29" s="94"/>
      <c r="I29" s="84"/>
      <c r="J29" s="94"/>
      <c r="K29" s="84">
        <v>19.649999999999999</v>
      </c>
      <c r="L29" s="94">
        <v>1.5149999999999999</v>
      </c>
      <c r="M29" s="84">
        <v>6.1</v>
      </c>
      <c r="N29" s="94">
        <v>0.46</v>
      </c>
      <c r="O29" s="100" t="s">
        <v>8</v>
      </c>
      <c r="P29" s="120"/>
    </row>
    <row r="30" spans="1:16" customFormat="1" ht="16" x14ac:dyDescent="0.15">
      <c r="A30" s="113"/>
      <c r="B30" s="74" t="s">
        <v>304</v>
      </c>
      <c r="C30" s="82">
        <v>67.5</v>
      </c>
      <c r="D30" s="83">
        <v>50</v>
      </c>
      <c r="E30" s="91">
        <v>2.75</v>
      </c>
      <c r="F30" s="92">
        <v>2.85</v>
      </c>
      <c r="G30" s="82"/>
      <c r="H30" s="91"/>
      <c r="I30" s="82"/>
      <c r="J30" s="91"/>
      <c r="K30" s="82"/>
      <c r="L30" s="91"/>
      <c r="M30" s="82"/>
      <c r="N30" s="91"/>
      <c r="O30" s="99"/>
      <c r="P30" s="113"/>
    </row>
    <row r="31" spans="1:16" customFormat="1" ht="16" x14ac:dyDescent="0.15">
      <c r="A31" s="113"/>
      <c r="B31" s="74" t="s">
        <v>305</v>
      </c>
      <c r="C31" s="82">
        <v>80</v>
      </c>
      <c r="D31" s="83">
        <v>40</v>
      </c>
      <c r="E31" s="91">
        <v>3.2592592592592591</v>
      </c>
      <c r="F31" s="92">
        <v>2.2799999999999998</v>
      </c>
      <c r="G31" s="82"/>
      <c r="H31" s="91"/>
      <c r="I31" s="82"/>
      <c r="J31" s="91"/>
      <c r="K31" s="82"/>
      <c r="L31" s="91"/>
      <c r="M31" s="82"/>
      <c r="N31" s="91"/>
      <c r="O31" s="99"/>
      <c r="P31" s="113"/>
    </row>
    <row r="32" spans="1:16" ht="24.5" customHeight="1" x14ac:dyDescent="0.15">
      <c r="B32" s="77" t="s">
        <v>24</v>
      </c>
      <c r="C32" s="84">
        <v>59</v>
      </c>
      <c r="D32" s="85">
        <v>36</v>
      </c>
      <c r="E32" s="94">
        <v>2.5</v>
      </c>
      <c r="F32" s="95">
        <v>2.15</v>
      </c>
      <c r="G32" s="84"/>
      <c r="H32" s="94"/>
      <c r="I32" s="84"/>
      <c r="J32" s="94"/>
      <c r="K32" s="84">
        <v>14.65</v>
      </c>
      <c r="L32" s="94">
        <v>1.115</v>
      </c>
      <c r="M32" s="84">
        <v>5.95</v>
      </c>
      <c r="N32" s="94">
        <v>0.44500000000000001</v>
      </c>
      <c r="O32" s="100" t="s">
        <v>8</v>
      </c>
      <c r="P32" s="120"/>
    </row>
    <row r="33" spans="1:16" customFormat="1" ht="16" x14ac:dyDescent="0.15">
      <c r="A33" s="113"/>
      <c r="B33" s="74" t="s">
        <v>307</v>
      </c>
      <c r="C33" s="82">
        <v>71.5</v>
      </c>
      <c r="D33" s="83"/>
      <c r="E33" s="91">
        <v>3</v>
      </c>
      <c r="F33" s="92"/>
      <c r="G33" s="82"/>
      <c r="H33" s="91"/>
      <c r="I33" s="82"/>
      <c r="J33" s="91"/>
      <c r="K33" s="82"/>
      <c r="L33" s="91"/>
      <c r="M33" s="82"/>
      <c r="N33" s="91"/>
      <c r="O33" s="99"/>
      <c r="P33" s="113"/>
    </row>
    <row r="34" spans="1:16" customFormat="1" ht="14.25" customHeight="1" x14ac:dyDescent="0.15">
      <c r="A34" s="113"/>
      <c r="B34" s="74" t="s">
        <v>308</v>
      </c>
      <c r="C34" s="82">
        <v>87</v>
      </c>
      <c r="D34" s="83">
        <v>29.6</v>
      </c>
      <c r="E34" s="91">
        <v>3.7</v>
      </c>
      <c r="F34" s="92">
        <v>1.26</v>
      </c>
      <c r="G34" s="82"/>
      <c r="H34" s="91"/>
      <c r="I34" s="82"/>
      <c r="J34" s="91"/>
      <c r="K34" s="82"/>
      <c r="L34" s="91"/>
      <c r="M34" s="82"/>
      <c r="N34" s="91"/>
      <c r="O34" s="99"/>
      <c r="P34" s="113"/>
    </row>
    <row r="35" spans="1:16" ht="24.5" customHeight="1" x14ac:dyDescent="0.15">
      <c r="B35" s="77" t="s">
        <v>27</v>
      </c>
      <c r="C35" s="84">
        <v>109</v>
      </c>
      <c r="D35" s="85"/>
      <c r="E35" s="94">
        <v>4.5</v>
      </c>
      <c r="F35" s="95"/>
      <c r="G35" s="84"/>
      <c r="H35" s="94"/>
      <c r="I35" s="84"/>
      <c r="J35" s="94"/>
      <c r="K35" s="84">
        <v>17.850000000000001</v>
      </c>
      <c r="L35" s="94">
        <v>1.43</v>
      </c>
      <c r="M35" s="84">
        <v>6.95</v>
      </c>
      <c r="N35" s="94">
        <v>0.54</v>
      </c>
      <c r="O35" s="100" t="s">
        <v>8</v>
      </c>
      <c r="P35" s="120"/>
    </row>
    <row r="36" spans="1:16" s="142" customFormat="1" ht="24" customHeight="1" x14ac:dyDescent="0.15">
      <c r="B36" s="143" t="s">
        <v>32</v>
      </c>
      <c r="C36" s="144">
        <v>94.5</v>
      </c>
      <c r="D36" s="145">
        <v>46.5</v>
      </c>
      <c r="E36" s="146">
        <v>3.8</v>
      </c>
      <c r="F36" s="147">
        <v>2.8</v>
      </c>
      <c r="G36" s="144"/>
      <c r="H36" s="146"/>
      <c r="I36" s="144"/>
      <c r="J36" s="146"/>
      <c r="K36" s="144">
        <v>19</v>
      </c>
      <c r="L36" s="146">
        <v>1.45</v>
      </c>
      <c r="M36" s="144">
        <v>6.1</v>
      </c>
      <c r="N36" s="146">
        <v>0.46</v>
      </c>
      <c r="O36" s="148" t="s">
        <v>8</v>
      </c>
      <c r="P36" s="149"/>
    </row>
    <row r="37" spans="1:16" ht="24.5" customHeight="1" x14ac:dyDescent="0.15">
      <c r="B37" s="77" t="s">
        <v>25</v>
      </c>
      <c r="C37" s="84">
        <v>97</v>
      </c>
      <c r="D37" s="85">
        <v>47.5</v>
      </c>
      <c r="E37" s="94">
        <v>3.8</v>
      </c>
      <c r="F37" s="95">
        <v>2.85</v>
      </c>
      <c r="G37" s="84"/>
      <c r="H37" s="94"/>
      <c r="I37" s="84"/>
      <c r="J37" s="94"/>
      <c r="K37" s="84">
        <v>17.399999999999999</v>
      </c>
      <c r="L37" s="94">
        <v>1.3049999999999999</v>
      </c>
      <c r="M37" s="84">
        <v>6.05</v>
      </c>
      <c r="N37" s="94">
        <v>0.45500000000000002</v>
      </c>
      <c r="O37" s="100" t="s">
        <v>8</v>
      </c>
      <c r="P37" s="120"/>
    </row>
    <row r="38" spans="1:16" ht="24.5" customHeight="1" x14ac:dyDescent="0.15">
      <c r="B38" s="77" t="s">
        <v>33</v>
      </c>
      <c r="C38" s="84">
        <v>108.5</v>
      </c>
      <c r="D38" s="85">
        <v>42.5</v>
      </c>
      <c r="E38" s="94">
        <v>6</v>
      </c>
      <c r="F38" s="95">
        <v>2.5499999999999998</v>
      </c>
      <c r="G38" s="84"/>
      <c r="H38" s="94"/>
      <c r="I38" s="84"/>
      <c r="J38" s="94"/>
      <c r="K38" s="84">
        <v>18.55</v>
      </c>
      <c r="L38" s="94">
        <v>1.4</v>
      </c>
      <c r="M38" s="84">
        <v>6.1</v>
      </c>
      <c r="N38" s="94">
        <v>0.45500000000000002</v>
      </c>
      <c r="O38" s="100" t="s">
        <v>8</v>
      </c>
      <c r="P38" s="121"/>
    </row>
    <row r="39" spans="1:16" ht="24.5" customHeight="1" x14ac:dyDescent="0.15">
      <c r="B39" s="77" t="s">
        <v>28</v>
      </c>
      <c r="C39" s="84">
        <v>122.5</v>
      </c>
      <c r="D39" s="85">
        <v>42.5</v>
      </c>
      <c r="E39" s="94">
        <v>7.95</v>
      </c>
      <c r="F39" s="95">
        <v>2.5549999999999997</v>
      </c>
      <c r="G39" s="84"/>
      <c r="H39" s="94"/>
      <c r="I39" s="84"/>
      <c r="J39" s="94"/>
      <c r="K39" s="84">
        <v>22</v>
      </c>
      <c r="L39" s="94">
        <v>1.625</v>
      </c>
      <c r="M39" s="84">
        <v>6.2</v>
      </c>
      <c r="N39" s="94">
        <v>0.46500000000000002</v>
      </c>
      <c r="O39" s="100" t="s">
        <v>8</v>
      </c>
      <c r="P39" s="120"/>
    </row>
    <row r="40" spans="1:16" ht="24.5" customHeight="1" x14ac:dyDescent="0.15">
      <c r="B40" s="77" t="s">
        <v>322</v>
      </c>
      <c r="C40" s="84">
        <v>51.5</v>
      </c>
      <c r="D40" s="85">
        <v>36.5</v>
      </c>
      <c r="E40" s="94">
        <v>3.6</v>
      </c>
      <c r="F40" s="95">
        <v>2.2000000000000002</v>
      </c>
      <c r="G40" s="84"/>
      <c r="H40" s="94"/>
      <c r="I40" s="84"/>
      <c r="J40" s="94"/>
      <c r="K40" s="84">
        <v>16.2</v>
      </c>
      <c r="L40" s="94">
        <v>1.21</v>
      </c>
      <c r="M40" s="84">
        <v>6</v>
      </c>
      <c r="N40" s="94">
        <v>0.45</v>
      </c>
      <c r="O40" s="100"/>
      <c r="P40" s="120"/>
    </row>
    <row r="41" spans="1:16" ht="24.5" customHeight="1" x14ac:dyDescent="0.15">
      <c r="B41" s="77" t="s">
        <v>323</v>
      </c>
      <c r="C41" s="84">
        <v>71.5</v>
      </c>
      <c r="D41" s="85">
        <v>3</v>
      </c>
      <c r="E41" s="94"/>
      <c r="F41" s="95"/>
      <c r="G41" s="84"/>
      <c r="H41" s="94"/>
      <c r="I41" s="84"/>
      <c r="J41" s="94"/>
      <c r="K41" s="84">
        <v>27</v>
      </c>
      <c r="L41" s="94">
        <v>2.2000000000000002</v>
      </c>
      <c r="M41" s="84"/>
      <c r="N41" s="94"/>
      <c r="O41" s="100"/>
      <c r="P41" s="120"/>
    </row>
    <row r="42" spans="1:16" customFormat="1" ht="16" x14ac:dyDescent="0.15">
      <c r="A42" s="113"/>
      <c r="B42" s="74" t="s">
        <v>309</v>
      </c>
      <c r="C42" s="82">
        <v>79</v>
      </c>
      <c r="D42" s="83"/>
      <c r="E42" s="91">
        <v>3.5999999999999996</v>
      </c>
      <c r="F42" s="92"/>
      <c r="G42" s="82"/>
      <c r="H42" s="91"/>
      <c r="I42" s="82"/>
      <c r="J42" s="91"/>
      <c r="K42" s="82">
        <v>27.5</v>
      </c>
      <c r="L42" s="91">
        <v>2.2000000000000002</v>
      </c>
      <c r="M42" s="82"/>
      <c r="N42" s="91"/>
      <c r="O42" s="99"/>
      <c r="P42" s="113"/>
    </row>
    <row r="43" spans="1:16" ht="24.5" customHeight="1" x14ac:dyDescent="0.15">
      <c r="B43" s="77" t="s">
        <v>30</v>
      </c>
      <c r="C43" s="84">
        <v>67.5</v>
      </c>
      <c r="D43" s="85"/>
      <c r="E43" s="94">
        <v>2.1</v>
      </c>
      <c r="F43" s="95"/>
      <c r="G43" s="84"/>
      <c r="H43" s="94"/>
      <c r="I43" s="84"/>
      <c r="J43" s="94"/>
      <c r="K43" s="84">
        <v>16</v>
      </c>
      <c r="L43" s="94">
        <v>1.3</v>
      </c>
      <c r="M43" s="84"/>
      <c r="N43" s="94"/>
      <c r="O43" s="100" t="s">
        <v>8</v>
      </c>
      <c r="P43" s="121"/>
    </row>
    <row r="44" spans="1:16" ht="24.5" customHeight="1" x14ac:dyDescent="0.15">
      <c r="B44" s="104" t="s">
        <v>31</v>
      </c>
      <c r="C44" s="84">
        <v>118</v>
      </c>
      <c r="D44" s="85"/>
      <c r="E44" s="94">
        <v>6.6</v>
      </c>
      <c r="F44" s="95"/>
      <c r="G44" s="84"/>
      <c r="H44" s="94"/>
      <c r="I44" s="84"/>
      <c r="J44" s="94"/>
      <c r="K44" s="84">
        <v>15</v>
      </c>
      <c r="L44" s="94">
        <v>1.3</v>
      </c>
      <c r="M44" s="84"/>
      <c r="N44" s="94"/>
      <c r="O44" s="100" t="s">
        <v>8</v>
      </c>
      <c r="P44" s="121"/>
    </row>
    <row r="45" spans="1:16" ht="34" x14ac:dyDescent="0.15">
      <c r="B45" s="104" t="s">
        <v>29</v>
      </c>
      <c r="C45" s="84">
        <v>79</v>
      </c>
      <c r="D45" s="85">
        <v>46</v>
      </c>
      <c r="E45" s="94">
        <v>2.1</v>
      </c>
      <c r="F45" s="95">
        <v>2.8</v>
      </c>
      <c r="G45" s="84"/>
      <c r="H45" s="94"/>
      <c r="I45" s="84"/>
      <c r="J45" s="94"/>
      <c r="K45" s="84">
        <v>14.5</v>
      </c>
      <c r="L45" s="94">
        <v>1.1499999999999999</v>
      </c>
      <c r="M45" s="84">
        <v>5.7</v>
      </c>
      <c r="N45" s="94">
        <v>0.45500000000000002</v>
      </c>
      <c r="O45" s="100" t="s">
        <v>8</v>
      </c>
      <c r="P45" s="120"/>
    </row>
    <row r="46" spans="1:16" ht="24.5" customHeight="1" x14ac:dyDescent="0.15">
      <c r="B46" s="75" t="s">
        <v>20</v>
      </c>
      <c r="C46" s="82">
        <v>51.5</v>
      </c>
      <c r="D46" s="83">
        <v>1.1499999999999999</v>
      </c>
      <c r="E46" s="91">
        <v>19.5</v>
      </c>
      <c r="F46" s="93">
        <v>0.76</v>
      </c>
      <c r="G46" s="82"/>
      <c r="H46" s="91"/>
      <c r="I46" s="82"/>
      <c r="J46" s="91"/>
      <c r="K46" s="82">
        <v>0.49</v>
      </c>
      <c r="L46" s="91">
        <v>2.4500000000000001E-2</v>
      </c>
      <c r="M46" s="82"/>
      <c r="N46" s="91"/>
      <c r="O46" s="100" t="s">
        <v>354</v>
      </c>
      <c r="P46" s="120"/>
    </row>
    <row r="47" spans="1:16" ht="34" x14ac:dyDescent="0.15">
      <c r="B47" s="75" t="s">
        <v>21</v>
      </c>
      <c r="C47" s="82">
        <v>65.5</v>
      </c>
      <c r="D47" s="83"/>
      <c r="E47" s="91">
        <v>3.5149999999999997</v>
      </c>
      <c r="F47" s="93"/>
      <c r="G47" s="82"/>
      <c r="H47" s="91"/>
      <c r="I47" s="82"/>
      <c r="J47" s="91"/>
      <c r="K47" s="84">
        <v>2.605</v>
      </c>
      <c r="L47" s="94">
        <v>0.20799999999999999</v>
      </c>
      <c r="M47" s="82">
        <v>39.549999999999997</v>
      </c>
      <c r="N47" s="91">
        <v>3.2149999999999999</v>
      </c>
      <c r="O47" s="108" t="s">
        <v>356</v>
      </c>
      <c r="P47" s="120"/>
    </row>
    <row r="48" spans="1:16" ht="16" x14ac:dyDescent="0.15">
      <c r="B48" s="77" t="s">
        <v>22</v>
      </c>
      <c r="C48" s="84">
        <v>46</v>
      </c>
      <c r="D48" s="85"/>
      <c r="E48" s="94">
        <v>2.5499999999999998</v>
      </c>
      <c r="F48" s="95"/>
      <c r="G48" s="84"/>
      <c r="H48" s="94"/>
      <c r="I48" s="84"/>
      <c r="J48" s="94"/>
      <c r="K48" s="84">
        <v>2.605</v>
      </c>
      <c r="L48" s="94">
        <v>0.20799999999999999</v>
      </c>
      <c r="M48" s="84"/>
      <c r="N48" s="94"/>
      <c r="O48" s="100" t="s">
        <v>355</v>
      </c>
      <c r="P48" s="120"/>
    </row>
    <row r="49" spans="2:16" ht="34" x14ac:dyDescent="0.15">
      <c r="B49" s="103" t="s">
        <v>328</v>
      </c>
      <c r="C49" s="84"/>
      <c r="D49" s="85"/>
      <c r="E49" s="94"/>
      <c r="F49" s="95"/>
      <c r="G49" s="84"/>
      <c r="H49" s="94"/>
      <c r="I49" s="84"/>
      <c r="J49" s="94"/>
      <c r="K49" s="84"/>
      <c r="L49" s="94"/>
      <c r="M49" s="84"/>
      <c r="N49" s="94"/>
      <c r="O49" s="100"/>
      <c r="P49" s="121"/>
    </row>
    <row r="50" spans="2:16" ht="34" x14ac:dyDescent="0.15">
      <c r="B50" s="104" t="s">
        <v>327</v>
      </c>
      <c r="C50" s="84">
        <v>4783</v>
      </c>
      <c r="D50" s="85"/>
      <c r="E50" s="105">
        <v>274</v>
      </c>
      <c r="F50" s="95"/>
      <c r="G50" s="84"/>
      <c r="H50" s="105"/>
      <c r="I50" s="84"/>
      <c r="J50" s="105"/>
      <c r="K50" s="84"/>
      <c r="L50" s="105"/>
      <c r="M50" s="84"/>
      <c r="N50" s="105"/>
      <c r="O50" s="100" t="s">
        <v>344</v>
      </c>
      <c r="P50" s="121"/>
    </row>
    <row r="51" spans="2:16" ht="24.5" customHeight="1" x14ac:dyDescent="0.15">
      <c r="B51" s="104" t="s">
        <v>329</v>
      </c>
      <c r="C51" s="84">
        <v>3013</v>
      </c>
      <c r="D51" s="85"/>
      <c r="E51" s="105">
        <v>250</v>
      </c>
      <c r="F51" s="95"/>
      <c r="G51" s="84"/>
      <c r="H51" s="105"/>
      <c r="I51" s="84"/>
      <c r="J51" s="105"/>
      <c r="K51" s="84"/>
      <c r="L51" s="105"/>
      <c r="M51" s="84"/>
      <c r="N51" s="105"/>
      <c r="O51" s="100" t="s">
        <v>344</v>
      </c>
      <c r="P51" s="121"/>
    </row>
    <row r="52" spans="2:16" ht="34" x14ac:dyDescent="0.15">
      <c r="B52" s="104" t="s">
        <v>330</v>
      </c>
      <c r="C52" s="84">
        <v>3000</v>
      </c>
      <c r="D52" s="85"/>
      <c r="E52" s="105">
        <v>300</v>
      </c>
      <c r="F52" s="95"/>
      <c r="G52" s="84"/>
      <c r="H52" s="105"/>
      <c r="I52" s="84"/>
      <c r="J52" s="105"/>
      <c r="K52" s="84"/>
      <c r="L52" s="105"/>
      <c r="M52" s="84"/>
      <c r="N52" s="105"/>
      <c r="O52" s="100" t="s">
        <v>8</v>
      </c>
      <c r="P52" s="121"/>
    </row>
    <row r="53" spans="2:16" ht="24.5" customHeight="1" x14ac:dyDescent="0.15">
      <c r="B53" s="104" t="s">
        <v>331</v>
      </c>
      <c r="C53" s="84">
        <v>3350</v>
      </c>
      <c r="D53" s="85"/>
      <c r="E53" s="105">
        <v>335</v>
      </c>
      <c r="F53" s="95"/>
      <c r="G53" s="84"/>
      <c r="H53" s="105"/>
      <c r="I53" s="84"/>
      <c r="J53" s="105"/>
      <c r="K53" s="84"/>
      <c r="L53" s="105"/>
      <c r="M53" s="84"/>
      <c r="N53" s="105"/>
      <c r="O53" s="100" t="s">
        <v>8</v>
      </c>
      <c r="P53" s="121"/>
    </row>
    <row r="54" spans="2:16" ht="24.5" customHeight="1" x14ac:dyDescent="0.15">
      <c r="B54" s="104" t="s">
        <v>332</v>
      </c>
      <c r="C54" s="84">
        <v>907</v>
      </c>
      <c r="D54" s="85"/>
      <c r="E54" s="105">
        <v>68</v>
      </c>
      <c r="F54" s="95"/>
      <c r="G54" s="84"/>
      <c r="H54" s="105"/>
      <c r="I54" s="84"/>
      <c r="J54" s="105"/>
      <c r="K54" s="84"/>
      <c r="L54" s="105"/>
      <c r="M54" s="84"/>
      <c r="N54" s="105"/>
      <c r="O54" s="100" t="s">
        <v>344</v>
      </c>
      <c r="P54" s="121"/>
    </row>
    <row r="55" spans="2:16" ht="24.5" customHeight="1" x14ac:dyDescent="0.15">
      <c r="B55" s="103" t="s">
        <v>333</v>
      </c>
      <c r="C55" s="84"/>
      <c r="D55" s="85"/>
      <c r="E55" s="105"/>
      <c r="F55" s="95"/>
      <c r="G55" s="84"/>
      <c r="H55" s="105"/>
      <c r="I55" s="84"/>
      <c r="J55" s="105"/>
      <c r="K55" s="84"/>
      <c r="L55" s="105"/>
      <c r="M55" s="84"/>
      <c r="N55" s="105"/>
      <c r="O55" s="100"/>
      <c r="P55" s="121"/>
    </row>
    <row r="56" spans="2:16" ht="34" x14ac:dyDescent="0.15">
      <c r="B56" s="104" t="s">
        <v>335</v>
      </c>
      <c r="C56" s="84">
        <v>2830</v>
      </c>
      <c r="D56" s="85"/>
      <c r="E56" s="105">
        <v>162</v>
      </c>
      <c r="F56" s="95"/>
      <c r="G56" s="84"/>
      <c r="H56" s="105"/>
      <c r="I56" s="84"/>
      <c r="J56" s="105"/>
      <c r="K56" s="84"/>
      <c r="L56" s="105"/>
      <c r="M56" s="84"/>
      <c r="N56" s="105"/>
      <c r="O56" s="100" t="s">
        <v>344</v>
      </c>
      <c r="P56" s="121"/>
    </row>
    <row r="57" spans="2:16" ht="34" x14ac:dyDescent="0.15">
      <c r="B57" s="104" t="s">
        <v>334</v>
      </c>
      <c r="C57" s="84">
        <v>4670</v>
      </c>
      <c r="D57" s="85"/>
      <c r="E57" s="105">
        <v>267</v>
      </c>
      <c r="F57" s="95"/>
      <c r="G57" s="84"/>
      <c r="H57" s="105"/>
      <c r="I57" s="84"/>
      <c r="J57" s="105"/>
      <c r="K57" s="84"/>
      <c r="L57" s="105"/>
      <c r="M57" s="84"/>
      <c r="N57" s="105"/>
      <c r="O57" s="100" t="s">
        <v>344</v>
      </c>
      <c r="P57" s="121"/>
    </row>
    <row r="58" spans="2:16" ht="24.5" customHeight="1" x14ac:dyDescent="0.15">
      <c r="B58" s="104" t="s">
        <v>336</v>
      </c>
      <c r="C58" s="84">
        <v>141</v>
      </c>
      <c r="D58" s="85"/>
      <c r="E58" s="105">
        <v>8</v>
      </c>
      <c r="F58" s="95"/>
      <c r="G58" s="84"/>
      <c r="H58" s="105"/>
      <c r="I58" s="84"/>
      <c r="J58" s="105"/>
      <c r="K58" s="84"/>
      <c r="L58" s="105"/>
      <c r="M58" s="84"/>
      <c r="N58" s="105"/>
      <c r="O58" s="100" t="s">
        <v>8</v>
      </c>
      <c r="P58" s="121"/>
    </row>
    <row r="59" spans="2:16" ht="24.5" customHeight="1" x14ac:dyDescent="0.15">
      <c r="B59" s="104" t="s">
        <v>337</v>
      </c>
      <c r="C59" s="84">
        <v>200</v>
      </c>
      <c r="D59" s="85"/>
      <c r="E59" s="105">
        <v>10</v>
      </c>
      <c r="F59" s="95"/>
      <c r="G59" s="84"/>
      <c r="H59" s="105"/>
      <c r="I59" s="84"/>
      <c r="J59" s="105"/>
      <c r="K59" s="84"/>
      <c r="L59" s="105"/>
      <c r="M59" s="84"/>
      <c r="N59" s="105"/>
      <c r="O59" s="100" t="s">
        <v>8</v>
      </c>
      <c r="P59" s="121"/>
    </row>
    <row r="60" spans="2:16" ht="24.5" customHeight="1" x14ac:dyDescent="0.15">
      <c r="B60" s="104" t="s">
        <v>338</v>
      </c>
      <c r="C60" s="84">
        <v>574</v>
      </c>
      <c r="D60" s="85"/>
      <c r="E60" s="105">
        <v>30</v>
      </c>
      <c r="F60" s="95"/>
      <c r="G60" s="84"/>
      <c r="H60" s="105"/>
      <c r="I60" s="84"/>
      <c r="J60" s="105"/>
      <c r="K60" s="84"/>
      <c r="L60" s="105"/>
      <c r="M60" s="84"/>
      <c r="N60" s="105"/>
      <c r="O60" s="100" t="s">
        <v>344</v>
      </c>
      <c r="P60" s="121"/>
    </row>
    <row r="61" spans="2:16" ht="24.5" customHeight="1" x14ac:dyDescent="0.15">
      <c r="B61" s="104" t="s">
        <v>339</v>
      </c>
      <c r="C61" s="84">
        <v>254</v>
      </c>
      <c r="D61" s="85"/>
      <c r="E61" s="105">
        <v>12</v>
      </c>
      <c r="F61" s="95"/>
      <c r="G61" s="84"/>
      <c r="H61" s="105"/>
      <c r="I61" s="84"/>
      <c r="J61" s="105"/>
      <c r="K61" s="84"/>
      <c r="L61" s="105"/>
      <c r="M61" s="84"/>
      <c r="N61" s="105"/>
      <c r="O61" s="100" t="s">
        <v>344</v>
      </c>
      <c r="P61" s="121"/>
    </row>
    <row r="62" spans="2:16" ht="24.5" customHeight="1" x14ac:dyDescent="0.15">
      <c r="B62" s="104" t="s">
        <v>340</v>
      </c>
      <c r="C62" s="84">
        <v>468</v>
      </c>
      <c r="D62" s="85"/>
      <c r="E62" s="105">
        <v>27</v>
      </c>
      <c r="F62" s="95"/>
      <c r="G62" s="84"/>
      <c r="H62" s="105"/>
      <c r="I62" s="84"/>
      <c r="J62" s="105"/>
      <c r="K62" s="84"/>
      <c r="L62" s="105"/>
      <c r="M62" s="84"/>
      <c r="N62" s="105"/>
      <c r="O62" s="100" t="s">
        <v>344</v>
      </c>
      <c r="P62" s="121"/>
    </row>
    <row r="63" spans="2:16" ht="34" x14ac:dyDescent="0.15">
      <c r="B63" s="104" t="s">
        <v>341</v>
      </c>
      <c r="C63" s="84">
        <v>93</v>
      </c>
      <c r="D63" s="85"/>
      <c r="E63" s="105">
        <v>6</v>
      </c>
      <c r="F63" s="95"/>
      <c r="G63" s="84"/>
      <c r="H63" s="105"/>
      <c r="I63" s="84"/>
      <c r="J63" s="105"/>
      <c r="K63" s="84"/>
      <c r="L63" s="105"/>
      <c r="M63" s="84"/>
      <c r="N63" s="105"/>
      <c r="O63" s="100" t="s">
        <v>344</v>
      </c>
      <c r="P63" s="121"/>
    </row>
    <row r="64" spans="2:16" ht="24.5" customHeight="1" x14ac:dyDescent="0.15">
      <c r="B64" s="104" t="s">
        <v>342</v>
      </c>
      <c r="C64" s="84">
        <v>217.5</v>
      </c>
      <c r="D64" s="85"/>
      <c r="E64" s="105">
        <v>10.5</v>
      </c>
      <c r="F64" s="95"/>
      <c r="G64" s="84"/>
      <c r="H64" s="105"/>
      <c r="I64" s="84"/>
      <c r="J64" s="105"/>
      <c r="K64" s="84"/>
      <c r="L64" s="105"/>
      <c r="M64" s="84"/>
      <c r="N64" s="105"/>
      <c r="O64" s="100" t="s">
        <v>8</v>
      </c>
      <c r="P64" s="121"/>
    </row>
    <row r="65" spans="1:16" customFormat="1" ht="16" x14ac:dyDescent="0.15">
      <c r="A65" s="113"/>
      <c r="B65" s="78" t="s">
        <v>299</v>
      </c>
      <c r="C65" s="82">
        <v>248.76</v>
      </c>
      <c r="D65" s="83"/>
      <c r="E65" s="91"/>
      <c r="F65" s="96"/>
      <c r="G65" s="82"/>
      <c r="H65" s="91"/>
      <c r="I65" s="82"/>
      <c r="J65" s="91"/>
      <c r="K65" s="82"/>
      <c r="L65" s="91"/>
      <c r="M65" s="82"/>
      <c r="N65" s="91"/>
      <c r="O65" s="106" t="s">
        <v>343</v>
      </c>
      <c r="P65" s="113"/>
    </row>
    <row r="66" spans="1:16" customFormat="1" ht="16" x14ac:dyDescent="0.15">
      <c r="A66" s="113"/>
      <c r="B66" s="78" t="s">
        <v>310</v>
      </c>
      <c r="C66" s="82">
        <v>864.82799999999997</v>
      </c>
      <c r="D66" s="83"/>
      <c r="E66" s="91"/>
      <c r="F66" s="96"/>
      <c r="G66" s="82"/>
      <c r="H66" s="91"/>
      <c r="I66" s="82"/>
      <c r="J66" s="91"/>
      <c r="K66" s="82"/>
      <c r="L66" s="91"/>
      <c r="M66" s="82"/>
      <c r="N66" s="91"/>
      <c r="O66" s="106" t="s">
        <v>343</v>
      </c>
      <c r="P66" s="113"/>
    </row>
    <row r="67" spans="1:16" customFormat="1" ht="16" x14ac:dyDescent="0.15">
      <c r="A67" s="113"/>
      <c r="B67" s="78" t="s">
        <v>300</v>
      </c>
      <c r="C67" s="82">
        <v>251.316</v>
      </c>
      <c r="D67" s="83"/>
      <c r="E67" s="91"/>
      <c r="F67" s="96"/>
      <c r="G67" s="82"/>
      <c r="H67" s="91"/>
      <c r="I67" s="82"/>
      <c r="J67" s="91"/>
      <c r="K67" s="82"/>
      <c r="L67" s="91"/>
      <c r="M67" s="82"/>
      <c r="N67" s="91"/>
      <c r="O67" s="106" t="s">
        <v>343</v>
      </c>
      <c r="P67" s="113"/>
    </row>
    <row r="68" spans="1:16" customFormat="1" ht="16" x14ac:dyDescent="0.15">
      <c r="A68" s="113"/>
      <c r="B68" s="78" t="s">
        <v>301</v>
      </c>
      <c r="C68" s="82">
        <v>500.07600000000002</v>
      </c>
      <c r="D68" s="83"/>
      <c r="E68" s="91"/>
      <c r="F68" s="96"/>
      <c r="G68" s="82"/>
      <c r="H68" s="91"/>
      <c r="I68" s="82"/>
      <c r="J68" s="91"/>
      <c r="K68" s="82"/>
      <c r="L68" s="91"/>
      <c r="M68" s="82"/>
      <c r="N68" s="91"/>
      <c r="O68" s="106" t="s">
        <v>343</v>
      </c>
      <c r="P68" s="113"/>
    </row>
    <row r="69" spans="1:16" customFormat="1" ht="16" x14ac:dyDescent="0.15">
      <c r="A69" s="113"/>
      <c r="B69" s="78" t="s">
        <v>311</v>
      </c>
      <c r="C69" s="82">
        <v>441.43200000000002</v>
      </c>
      <c r="D69" s="83"/>
      <c r="E69" s="91"/>
      <c r="F69" s="96"/>
      <c r="G69" s="82"/>
      <c r="H69" s="91"/>
      <c r="I69" s="82"/>
      <c r="J69" s="91"/>
      <c r="K69" s="82"/>
      <c r="L69" s="91"/>
      <c r="M69" s="82"/>
      <c r="N69" s="91"/>
      <c r="O69" s="106" t="s">
        <v>343</v>
      </c>
      <c r="P69" s="113"/>
    </row>
    <row r="70" spans="1:16" customFormat="1" ht="16" x14ac:dyDescent="0.15">
      <c r="A70" s="113"/>
      <c r="B70" s="78" t="s">
        <v>312</v>
      </c>
      <c r="C70" s="82">
        <v>1666.6559999999999</v>
      </c>
      <c r="D70" s="83"/>
      <c r="E70" s="91"/>
      <c r="F70" s="96"/>
      <c r="G70" s="82"/>
      <c r="H70" s="91"/>
      <c r="I70" s="82"/>
      <c r="J70" s="91"/>
      <c r="K70" s="82"/>
      <c r="L70" s="91"/>
      <c r="M70" s="82"/>
      <c r="N70" s="91"/>
      <c r="O70" s="106" t="s">
        <v>343</v>
      </c>
      <c r="P70" s="113"/>
    </row>
    <row r="71" spans="1:16" customFormat="1" ht="16" x14ac:dyDescent="0.15">
      <c r="A71" s="113"/>
      <c r="B71" s="78" t="s">
        <v>313</v>
      </c>
      <c r="C71" s="82">
        <v>853.17110000000002</v>
      </c>
      <c r="D71" s="83"/>
      <c r="E71" s="91"/>
      <c r="F71" s="96"/>
      <c r="G71" s="82"/>
      <c r="H71" s="91"/>
      <c r="I71" s="82"/>
      <c r="J71" s="91"/>
      <c r="K71" s="82"/>
      <c r="L71" s="91"/>
      <c r="M71" s="82"/>
      <c r="N71" s="91"/>
      <c r="O71" s="106" t="s">
        <v>343</v>
      </c>
      <c r="P71" s="113"/>
    </row>
    <row r="72" spans="1:16" customFormat="1" ht="16" x14ac:dyDescent="0.15">
      <c r="A72" s="113"/>
      <c r="B72" s="74" t="s">
        <v>314</v>
      </c>
      <c r="C72" s="86"/>
      <c r="D72" s="83">
        <v>1.8</v>
      </c>
      <c r="E72" s="91"/>
      <c r="F72" s="96">
        <v>0.2</v>
      </c>
      <c r="G72" s="86"/>
      <c r="H72" s="91"/>
      <c r="I72" s="86"/>
      <c r="J72" s="91"/>
      <c r="K72" s="86"/>
      <c r="L72" s="91"/>
      <c r="M72" s="86"/>
      <c r="N72" s="91"/>
      <c r="O72" s="106" t="s">
        <v>343</v>
      </c>
      <c r="P72" s="113"/>
    </row>
    <row r="73" spans="1:16" customFormat="1" ht="16" x14ac:dyDescent="0.15">
      <c r="A73" s="113"/>
      <c r="B73" s="74" t="s">
        <v>315</v>
      </c>
      <c r="C73" s="86"/>
      <c r="D73" s="83"/>
      <c r="E73" s="91"/>
      <c r="F73" s="96"/>
      <c r="G73" s="86"/>
      <c r="H73" s="91"/>
      <c r="I73" s="86"/>
      <c r="J73" s="91"/>
      <c r="K73" s="86"/>
      <c r="L73" s="91"/>
      <c r="M73" s="86"/>
      <c r="N73" s="91"/>
      <c r="O73" s="106" t="s">
        <v>343</v>
      </c>
      <c r="P73" s="113"/>
    </row>
    <row r="74" spans="1:16" customFormat="1" ht="17" thickBot="1" x14ac:dyDescent="0.2">
      <c r="A74" s="113"/>
      <c r="B74" s="79" t="s">
        <v>316</v>
      </c>
      <c r="C74" s="87">
        <v>11880</v>
      </c>
      <c r="D74" s="88"/>
      <c r="E74" s="97">
        <v>1723</v>
      </c>
      <c r="F74" s="98">
        <v>0</v>
      </c>
      <c r="G74" s="87"/>
      <c r="H74" s="97"/>
      <c r="I74" s="87"/>
      <c r="J74" s="97"/>
      <c r="K74" s="87"/>
      <c r="L74" s="97"/>
      <c r="M74" s="87"/>
      <c r="N74" s="97"/>
      <c r="O74" s="101" t="s">
        <v>343</v>
      </c>
      <c r="P74" s="113"/>
    </row>
    <row r="75" spans="1:16" s="111" customFormat="1" ht="16" x14ac:dyDescent="0.15">
      <c r="B75" s="123"/>
      <c r="C75" s="124"/>
      <c r="D75" s="124"/>
      <c r="E75" s="119"/>
      <c r="F75" s="119"/>
      <c r="G75" s="124"/>
      <c r="H75" s="119"/>
      <c r="I75" s="124"/>
      <c r="J75" s="119"/>
      <c r="K75" s="124"/>
      <c r="L75" s="119"/>
      <c r="M75" s="124"/>
      <c r="N75" s="119"/>
      <c r="O75" s="119"/>
      <c r="P75" s="121"/>
    </row>
    <row r="76" spans="1:16" s="111" customFormat="1" ht="23.5" customHeight="1" x14ac:dyDescent="0.15">
      <c r="B76" s="125" t="s">
        <v>34</v>
      </c>
      <c r="C76" s="118" t="s">
        <v>35</v>
      </c>
      <c r="D76" s="114"/>
      <c r="G76" s="118" t="s">
        <v>35</v>
      </c>
      <c r="I76" s="118" t="s">
        <v>35</v>
      </c>
      <c r="K76" s="118" t="s">
        <v>35</v>
      </c>
      <c r="M76" s="118" t="s">
        <v>35</v>
      </c>
      <c r="P76" s="121"/>
    </row>
    <row r="77" spans="1:16" s="111" customFormat="1" ht="23.5" customHeight="1" x14ac:dyDescent="0.15">
      <c r="B77" s="126"/>
      <c r="C77" s="117" t="s">
        <v>36</v>
      </c>
      <c r="D77" s="114"/>
      <c r="G77" s="117" t="s">
        <v>36</v>
      </c>
      <c r="I77" s="117" t="s">
        <v>36</v>
      </c>
      <c r="K77" s="117" t="s">
        <v>36</v>
      </c>
      <c r="M77" s="117" t="s">
        <v>36</v>
      </c>
      <c r="P77" s="122"/>
    </row>
    <row r="78" spans="1:16" s="111" customFormat="1" x14ac:dyDescent="0.15">
      <c r="B78" s="126"/>
      <c r="C78" s="114"/>
      <c r="D78" s="114"/>
      <c r="G78" s="114"/>
      <c r="I78" s="114"/>
      <c r="K78" s="114"/>
      <c r="M78" s="114"/>
      <c r="P78" s="122"/>
    </row>
    <row r="79" spans="1:16" hidden="1" x14ac:dyDescent="0.15">
      <c r="B79" s="3"/>
      <c r="P79" s="122"/>
    </row>
    <row r="80" spans="1:16" hidden="1" x14ac:dyDescent="0.15">
      <c r="B80" s="3"/>
      <c r="P80" s="122"/>
    </row>
    <row r="81" spans="2:16" hidden="1" x14ac:dyDescent="0.15">
      <c r="B81" s="3"/>
      <c r="P81" s="122"/>
    </row>
    <row r="82" spans="2:16" hidden="1" x14ac:dyDescent="0.15">
      <c r="B82" s="3"/>
      <c r="P82" s="122"/>
    </row>
    <row r="83" spans="2:16" hidden="1" x14ac:dyDescent="0.15">
      <c r="B83" s="3"/>
      <c r="P83" s="122"/>
    </row>
    <row r="84" spans="2:16" hidden="1" x14ac:dyDescent="0.15">
      <c r="B84" s="3"/>
      <c r="P84" s="122"/>
    </row>
    <row r="85" spans="2:16" hidden="1" x14ac:dyDescent="0.15">
      <c r="B85" s="3"/>
      <c r="P85" s="122"/>
    </row>
    <row r="86" spans="2:16" hidden="1" x14ac:dyDescent="0.15">
      <c r="B86" s="3"/>
      <c r="P86" s="122"/>
    </row>
    <row r="87" spans="2:16" hidden="1" x14ac:dyDescent="0.15">
      <c r="B87" s="3"/>
      <c r="P87" s="122"/>
    </row>
    <row r="88" spans="2:16" hidden="1" x14ac:dyDescent="0.15">
      <c r="B88" s="3"/>
      <c r="P88" s="122"/>
    </row>
    <row r="89" spans="2:16" hidden="1" x14ac:dyDescent="0.15">
      <c r="B89" s="3"/>
      <c r="P89" s="122"/>
    </row>
    <row r="90" spans="2:16" hidden="1" x14ac:dyDescent="0.15">
      <c r="B90" s="3"/>
      <c r="P90" s="122"/>
    </row>
    <row r="91" spans="2:16" hidden="1" x14ac:dyDescent="0.15">
      <c r="B91" s="3"/>
      <c r="P91" s="122"/>
    </row>
    <row r="92" spans="2:16" hidden="1" x14ac:dyDescent="0.15">
      <c r="B92" s="3"/>
      <c r="P92" s="122"/>
    </row>
    <row r="93" spans="2:16" hidden="1" x14ac:dyDescent="0.15">
      <c r="B93" s="3"/>
      <c r="P93" s="122"/>
    </row>
    <row r="94" spans="2:16" hidden="1" x14ac:dyDescent="0.15">
      <c r="B94" s="3"/>
      <c r="P94" s="122"/>
    </row>
    <row r="95" spans="2:16" hidden="1" x14ac:dyDescent="0.15">
      <c r="B95" s="3"/>
      <c r="P95" s="122"/>
    </row>
    <row r="96" spans="2:16" hidden="1" x14ac:dyDescent="0.15">
      <c r="B96" s="3"/>
      <c r="P96" s="122"/>
    </row>
    <row r="97" spans="2:16" hidden="1" x14ac:dyDescent="0.15">
      <c r="B97" s="3"/>
      <c r="P97" s="122"/>
    </row>
    <row r="98" spans="2:16" hidden="1" x14ac:dyDescent="0.15">
      <c r="B98" s="3"/>
      <c r="P98" s="122"/>
    </row>
    <row r="99" spans="2:16" hidden="1" x14ac:dyDescent="0.15">
      <c r="B99" s="3"/>
      <c r="P99" s="122"/>
    </row>
    <row r="100" spans="2:16" hidden="1" x14ac:dyDescent="0.15">
      <c r="B100" s="3"/>
      <c r="P100" s="122"/>
    </row>
    <row r="101" spans="2:16" hidden="1" x14ac:dyDescent="0.15">
      <c r="B101" s="3"/>
      <c r="P101" s="122"/>
    </row>
    <row r="102" spans="2:16" hidden="1" x14ac:dyDescent="0.15">
      <c r="B102" s="3"/>
      <c r="P102" s="122"/>
    </row>
    <row r="103" spans="2:16" hidden="1" x14ac:dyDescent="0.15">
      <c r="B103" s="3"/>
      <c r="P103" s="122"/>
    </row>
    <row r="104" spans="2:16" hidden="1" x14ac:dyDescent="0.15">
      <c r="B104" s="3"/>
      <c r="P104" s="122"/>
    </row>
    <row r="105" spans="2:16" hidden="1" x14ac:dyDescent="0.15">
      <c r="B105" s="3"/>
      <c r="P105" s="122"/>
    </row>
    <row r="106" spans="2:16" hidden="1" x14ac:dyDescent="0.15">
      <c r="B106" s="3"/>
    </row>
    <row r="107" spans="2:16" hidden="1" x14ac:dyDescent="0.15">
      <c r="B107" s="3"/>
    </row>
  </sheetData>
  <mergeCells count="7">
    <mergeCell ref="C4:D4"/>
    <mergeCell ref="E4:F4"/>
    <mergeCell ref="O4:O5"/>
    <mergeCell ref="G4:H4"/>
    <mergeCell ref="I4:J4"/>
    <mergeCell ref="K4:L4"/>
    <mergeCell ref="M4:N4"/>
  </mergeCells>
  <phoneticPr fontId="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45BFE-3831-AD47-B2BE-338C652A652F}">
  <dimension ref="A1:E3"/>
  <sheetViews>
    <sheetView workbookViewId="0">
      <selection activeCell="E8" sqref="E8"/>
    </sheetView>
  </sheetViews>
  <sheetFormatPr baseColWidth="10" defaultRowHeight="13" x14ac:dyDescent="0.15"/>
  <cols>
    <col min="1" max="1" width="21" bestFit="1" customWidth="1"/>
    <col min="2" max="2" width="17.83203125" bestFit="1" customWidth="1"/>
    <col min="4" max="4" width="21" bestFit="1" customWidth="1"/>
    <col min="5" max="5" width="20.5" bestFit="1" customWidth="1"/>
  </cols>
  <sheetData>
    <row r="1" spans="1:5" ht="14" x14ac:dyDescent="0.2">
      <c r="A1" s="157"/>
      <c r="B1" s="158" t="s">
        <v>398</v>
      </c>
      <c r="C1" s="156"/>
      <c r="D1" s="157"/>
      <c r="E1" s="158" t="s">
        <v>399</v>
      </c>
    </row>
    <row r="2" spans="1:5" ht="14" x14ac:dyDescent="0.2">
      <c r="A2" s="158" t="s">
        <v>400</v>
      </c>
      <c r="B2" s="158">
        <v>94.5</v>
      </c>
      <c r="C2" s="156"/>
      <c r="D2" s="158" t="s">
        <v>400</v>
      </c>
      <c r="E2" s="158">
        <v>3.8</v>
      </c>
    </row>
    <row r="3" spans="1:5" ht="14" x14ac:dyDescent="0.2">
      <c r="A3" s="158" t="s">
        <v>401</v>
      </c>
      <c r="B3" s="158">
        <v>34.799999999999997</v>
      </c>
      <c r="C3" s="156"/>
      <c r="D3" s="158" t="s">
        <v>401</v>
      </c>
      <c r="E3" s="158">
        <v>1.74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1CEB4564967B40B460620D31C67E39" ma:contentTypeVersion="10" ma:contentTypeDescription="Create a new document." ma:contentTypeScope="" ma:versionID="b107a6c4684c95b657a45986f8c11288">
  <xsd:schema xmlns:xsd="http://www.w3.org/2001/XMLSchema" xmlns:xs="http://www.w3.org/2001/XMLSchema" xmlns:p="http://schemas.microsoft.com/office/2006/metadata/properties" xmlns:ns2="8605e230-39ef-4861-8b36-4302c084a584" xmlns:ns3="3cd0feb3-d9bf-422e-82cf-a38ff3a18603" targetNamespace="http://schemas.microsoft.com/office/2006/metadata/properties" ma:root="true" ma:fieldsID="2aabe85f76e856f104ddee87449f7e87" ns2:_="" ns3:_="">
    <xsd:import namespace="8605e230-39ef-4861-8b36-4302c084a584"/>
    <xsd:import namespace="3cd0feb3-d9bf-422e-82cf-a38ff3a186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5e230-39ef-4861-8b36-4302c084a58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d0feb3-d9bf-422e-82cf-a38ff3a186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D9B6F2-BA92-43B4-A59F-97057CD02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5e230-39ef-4861-8b36-4302c084a584"/>
    <ds:schemaRef ds:uri="3cd0feb3-d9bf-422e-82cf-a38ff3a186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7C574-CDC7-4BF0-BB11-7515838EA79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cd0feb3-d9bf-422e-82cf-a38ff3a18603"/>
    <ds:schemaRef ds:uri="8605e230-39ef-4861-8b36-4302c084a584"/>
    <ds:schemaRef ds:uri="http://www.w3.org/XML/1998/namespace"/>
    <ds:schemaRef ds:uri="http://purl.org/dc/dcmitype/"/>
  </ds:schemaRefs>
</ds:datastoreItem>
</file>

<file path=customXml/itemProps3.xml><?xml version="1.0" encoding="utf-8"?>
<ds:datastoreItem xmlns:ds="http://schemas.openxmlformats.org/officeDocument/2006/customXml" ds:itemID="{EB0BB0B4-DB9C-424A-ABEE-9F184EBEDF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ABS Recycling with CB removal</vt:lpstr>
      <vt:lpstr>EE CO2e solvents+processes</vt:lpstr>
      <vt:lpstr>EE CO2e</vt:lpstr>
      <vt:lpstr>Charts</vt:lpstr>
    </vt:vector>
  </TitlesOfParts>
  <Manager/>
  <Company>Yale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Eckelman</dc:creator>
  <cp:keywords/>
  <dc:description/>
  <cp:lastModifiedBy>Sara Ordonselli</cp:lastModifiedBy>
  <cp:revision/>
  <cp:lastPrinted>2023-08-17T02:58:47Z</cp:lastPrinted>
  <dcterms:created xsi:type="dcterms:W3CDTF">2010-09-21T16:28:55Z</dcterms:created>
  <dcterms:modified xsi:type="dcterms:W3CDTF">2023-09-13T18:08:30Z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0x010100831CEB4564967B40B460620D31C67E39</vt:lpwstr>
  </property>
</Properties>
</file>